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DR\amendment_PMDR COVID-19\"/>
    </mc:Choice>
  </mc:AlternateContent>
  <bookViews>
    <workbookView xWindow="0" yWindow="0" windowWidth="12255" windowHeight="6975"/>
  </bookViews>
  <sheets>
    <sheet name="Budget COVID 19 EMFF" sheetId="11" r:id="rId1"/>
  </sheets>
  <externalReferences>
    <externalReference r:id="rId2"/>
    <externalReference r:id="rId3"/>
  </externalReferences>
  <definedNames>
    <definedName name="Amount_Article_25_3a">'[1]Working sheet'!$B$37</definedName>
    <definedName name="AppropriationItem5">'[1]EMFF appropration'!$C$6</definedName>
    <definedName name="AppropriationTotal">'[1]EMFF appropration'!$C$8</definedName>
    <definedName name="Article_94_2_max">'[1]Working sheet'!$B$27</definedName>
    <definedName name="Article_94_2_max_Diff">'[1]Working sheet'!$C$27</definedName>
    <definedName name="Article_94_2_min">'[1]Working sheet'!$B$26</definedName>
    <definedName name="Article_94_2_min_diff">'[1]Working sheet'!$C$26</definedName>
    <definedName name="Article_94_3_a">'[1]Working sheet'!$B$28</definedName>
    <definedName name="Article_94_3_a_Diff">'[1]Working sheet'!$C$28</definedName>
    <definedName name="Article_94_3_b">'[1]Working sheet'!$B$29</definedName>
    <definedName name="Article_94_3_b_Diff">'[1]Working sheet'!$C$29</definedName>
    <definedName name="Article_94_3_c">'[1]Working sheet'!$B$30</definedName>
    <definedName name="Article_94_3_c_Diff">'[1]Working sheet'!$C$30</definedName>
    <definedName name="Article_94_3_d">'[1]Working sheet'!$B$31</definedName>
    <definedName name="Article_94_3_d_Diff">'[1]Working sheet'!$C$31</definedName>
    <definedName name="Article_94_3_e">'[1]Working sheet'!$B$32</definedName>
    <definedName name="Article_94_3_e_Diff">'[1]Working sheet'!$C$32</definedName>
    <definedName name="Article_94_3_f">'[1]Working sheet'!$B$33</definedName>
    <definedName name="Article_94_3_f_Diff">'[1]Working sheet'!$C$33</definedName>
    <definedName name="Article_94_4_max">'[1]Working sheet'!$B$35</definedName>
    <definedName name="Article_94_4_max_Diff">'[1]Working sheet'!$C$35</definedName>
    <definedName name="Article_94_4_min">'[1]Working sheet'!$B$34</definedName>
    <definedName name="Article_94_4_min_Diff">'[1]Working sheet'!$C$34</definedName>
    <definedName name="Check">#REF!</definedName>
    <definedName name="Check_co_fin">#REF!</definedName>
    <definedName name="Climate_amount">#REF!</definedName>
    <definedName name="InputEMFF">#REF!</definedName>
    <definedName name="InputItem">#REF!</definedName>
    <definedName name="InputNational">#REF!</definedName>
    <definedName name="InputReserve">#REF!</definedName>
    <definedName name="Pourc_Article_25_3b">'[1]Working sheet'!$B$25</definedName>
    <definedName name="Pourc_Article_25_4">'[1]Working sheet'!$B$24</definedName>
    <definedName name="Pourc_Performance_reserve">'[1]Working sheet'!$B$22</definedName>
    <definedName name="Pourc_Technical_assistance">'[1]Working sheet'!$B$23</definedName>
    <definedName name="Sum_EMFF_UP_1_2_5">'[1]Working sheet'!$B$3</definedName>
    <definedName name="ThematicObjectives">#REF!</definedName>
    <definedName name="UP">#REF!</definedName>
    <definedName name="UP_Measure">#REF!</definedName>
  </definedNames>
  <calcPr calcId="162913"/>
</workbook>
</file>

<file path=xl/calcChain.xml><?xml version="1.0" encoding="utf-8"?>
<calcChain xmlns="http://schemas.openxmlformats.org/spreadsheetml/2006/main">
  <c r="I7" i="11" l="1"/>
  <c r="H46" i="11" l="1"/>
  <c r="G46" i="11" s="1"/>
  <c r="F46" i="11"/>
  <c r="K45" i="11"/>
  <c r="G45" i="11"/>
  <c r="F45" i="11"/>
  <c r="E45" i="11"/>
  <c r="K44" i="11"/>
  <c r="G44" i="11"/>
  <c r="H52" i="11" s="1"/>
  <c r="F44" i="11"/>
  <c r="E44" i="11"/>
  <c r="K43" i="11"/>
  <c r="G43" i="11"/>
  <c r="D43" i="11"/>
  <c r="F43" i="11" s="1"/>
  <c r="F42" i="11" s="1"/>
  <c r="I42" i="11"/>
  <c r="H42" i="11"/>
  <c r="G42" i="11" s="1"/>
  <c r="E42" i="11"/>
  <c r="D42" i="11"/>
  <c r="D41" i="11"/>
  <c r="F41" i="11" s="1"/>
  <c r="K40" i="11"/>
  <c r="G40" i="11"/>
  <c r="D40" i="11"/>
  <c r="F40" i="11" s="1"/>
  <c r="K39" i="11"/>
  <c r="G39" i="11"/>
  <c r="K38" i="11"/>
  <c r="G38" i="11"/>
  <c r="F38" i="11"/>
  <c r="E38" i="11"/>
  <c r="E37" i="11" s="1"/>
  <c r="H37" i="11"/>
  <c r="G37" i="11" s="1"/>
  <c r="K36" i="11"/>
  <c r="L36" i="11" s="1"/>
  <c r="G36" i="11"/>
  <c r="F36" i="11"/>
  <c r="E36" i="11"/>
  <c r="K35" i="11"/>
  <c r="L35" i="11" s="1"/>
  <c r="G35" i="11"/>
  <c r="F35" i="11"/>
  <c r="E35" i="11"/>
  <c r="I34" i="11"/>
  <c r="H34" i="11"/>
  <c r="G34" i="11" s="1"/>
  <c r="F34" i="11"/>
  <c r="E34" i="11"/>
  <c r="D34" i="11"/>
  <c r="K32" i="11"/>
  <c r="G32" i="11"/>
  <c r="D32" i="11"/>
  <c r="D29" i="11" s="1"/>
  <c r="K30" i="11"/>
  <c r="G30" i="11"/>
  <c r="F30" i="11"/>
  <c r="I29" i="11"/>
  <c r="H29" i="11"/>
  <c r="G29" i="11"/>
  <c r="E29" i="11"/>
  <c r="G26" i="11"/>
  <c r="F26" i="11"/>
  <c r="E26" i="11"/>
  <c r="K25" i="11"/>
  <c r="G25" i="11"/>
  <c r="F25" i="11"/>
  <c r="E25" i="11"/>
  <c r="K24" i="11"/>
  <c r="G24" i="11"/>
  <c r="F24" i="11"/>
  <c r="E24" i="11"/>
  <c r="K21" i="11"/>
  <c r="G21" i="11"/>
  <c r="D21" i="11"/>
  <c r="F21" i="11" s="1"/>
  <c r="F19" i="11" s="1"/>
  <c r="K20" i="11"/>
  <c r="J41" i="11" s="1"/>
  <c r="I41" i="11" s="1"/>
  <c r="I37" i="11" s="1"/>
  <c r="G20" i="11"/>
  <c r="F20" i="11"/>
  <c r="E20" i="11"/>
  <c r="I19" i="11"/>
  <c r="H19" i="11"/>
  <c r="G19" i="11" s="1"/>
  <c r="G16" i="11"/>
  <c r="D16" i="11"/>
  <c r="E16" i="11" s="1"/>
  <c r="G15" i="11"/>
  <c r="F15" i="11"/>
  <c r="E15" i="11"/>
  <c r="G13" i="11"/>
  <c r="D13" i="11"/>
  <c r="F13" i="11" s="1"/>
  <c r="K11" i="11"/>
  <c r="L11" i="11" s="1"/>
  <c r="G11" i="11"/>
  <c r="F11" i="11"/>
  <c r="E11" i="11"/>
  <c r="K9" i="11"/>
  <c r="G9" i="11"/>
  <c r="F9" i="11"/>
  <c r="E9" i="11"/>
  <c r="G8" i="11"/>
  <c r="D8" i="11"/>
  <c r="G7" i="11"/>
  <c r="F7" i="11"/>
  <c r="E7" i="11"/>
  <c r="G6" i="11"/>
  <c r="F6" i="11"/>
  <c r="E6" i="11"/>
  <c r="I5" i="11"/>
  <c r="H5" i="11"/>
  <c r="G5" i="11" s="1"/>
  <c r="E13" i="11" l="1"/>
  <c r="D5" i="11"/>
  <c r="G41" i="11"/>
  <c r="K47" i="11"/>
  <c r="I47" i="11"/>
  <c r="F16" i="11"/>
  <c r="F5" i="11" s="1"/>
  <c r="D37" i="11"/>
  <c r="F32" i="11"/>
  <c r="F29" i="11" s="1"/>
  <c r="E5" i="11"/>
  <c r="G47" i="11"/>
  <c r="F37" i="11"/>
  <c r="E21" i="11"/>
  <c r="E19" i="11" s="1"/>
  <c r="H47" i="11"/>
  <c r="D19" i="11"/>
  <c r="D47" i="11" s="1"/>
  <c r="E47" i="11" l="1"/>
  <c r="F47" i="11"/>
  <c r="L14" i="11" l="1"/>
  <c r="J18" i="11"/>
  <c r="L18" i="11" s="1"/>
  <c r="J28" i="11"/>
  <c r="J47" i="11" l="1"/>
</calcChain>
</file>

<file path=xl/sharedStrings.xml><?xml version="1.0" encoding="utf-8"?>
<sst xmlns="http://schemas.openxmlformats.org/spreadsheetml/2006/main" count="86" uniqueCount="76">
  <si>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</si>
  <si>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</si>
  <si>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</si>
  <si>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</si>
  <si>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</si>
  <si>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</si>
  <si>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</si>
  <si>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</si>
  <si>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</si>
  <si>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</si>
  <si>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</si>
  <si>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</si>
  <si>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</si>
  <si>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3.1</t>
  </si>
  <si>
    <t>3.2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</si>
  <si>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</si>
  <si>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</si>
  <si>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</si>
  <si>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</si>
  <si>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</si>
  <si>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</si>
  <si>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</si>
  <si>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</si>
  <si>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</si>
  <si>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TA</t>
  </si>
  <si>
    <t>Предишен бюджет по мярка
ЕФМДР (EUR) общо</t>
  </si>
  <si>
    <t>Нов бюджет по мярка нацинално финасиране
(EUR)</t>
  </si>
  <si>
    <t xml:space="preserve">Предишено - публични средства общо (EUR) по мярка </t>
  </si>
  <si>
    <t>30 -Диверсификация и нови форми на доход</t>
  </si>
  <si>
    <t>32 -Здраве и безопасност</t>
  </si>
  <si>
    <t xml:space="preserve">ПО1 </t>
  </si>
  <si>
    <t>ПО2</t>
  </si>
  <si>
    <t>ПО3</t>
  </si>
  <si>
    <t>ПО4</t>
  </si>
  <si>
    <t>ПО5</t>
  </si>
  <si>
    <t>ПО6</t>
  </si>
  <si>
    <t>Общо</t>
  </si>
  <si>
    <t>34 - Окончателно преустановяване на риболовните дейности</t>
  </si>
  <si>
    <t>38 - Ограничаване на въздействието на риболова върху морската среда и приспособяване на риболова към опазването на видовете</t>
  </si>
  <si>
    <t>39 -  Иновации, свързани с опазването на морските биологични ресурси</t>
  </si>
  <si>
    <t>40.1.a - Опазване и възстановяване на морското биологично разнообразие - събиране на отпадъци в морето от рибарите</t>
  </si>
  <si>
    <t>42 - Добавена стойност, качество на продуктите и използване на нежелания улов</t>
  </si>
  <si>
    <t>47 - Иновации</t>
  </si>
  <si>
    <t>40.1.б-г -Опазване и възстановяване на морското биологично разнообразие - по-доброто управление</t>
  </si>
  <si>
    <t>48.1.a - г и е-з Продуктивни инвестиции в аквакултурите</t>
  </si>
  <si>
    <t>48.1.д, и и й Продуктивни инвестиции в аквакултурите  -  Продуктивни инвестиции в аквакултурите — ефективност на ресурсите, намаляване на използването на вода и химикали, рециркулационни системи, които свеждат до минимум потреблението на вода</t>
  </si>
  <si>
    <t>48.1.k Продуктивни инвестиции в аквакултурите — повишаване на енергийната ефективност, енергия от възобновяеми източници;</t>
  </si>
  <si>
    <t>52 - Насърчаване на нови производители на аквакултури, развиващи устойчиви аквакултури</t>
  </si>
  <si>
    <t>53 -Преминаване към схеми по управление на околната среда и одитиране и към биологични аквакултури</t>
  </si>
  <si>
    <t>54 - Аквакултури, осигуряващи екологични услуги</t>
  </si>
  <si>
    <t>77 - Събиране на данни</t>
  </si>
  <si>
    <t>62 - Подготвително подпомагане</t>
  </si>
  <si>
    <t>63 - Изпълнение на стратегиите за водено от общностите местно развитие подбор на местни инициативни рибарски групи (МИРГ)</t>
  </si>
  <si>
    <t>66 - Планове за производство и предлагане на пазара</t>
  </si>
  <si>
    <t>67 - Помощ за съхранение</t>
  </si>
  <si>
    <t>68 - Мерки за предлагане на пазара</t>
  </si>
  <si>
    <t>69 - Преработване на продуктите от риболов и аквакултури</t>
  </si>
  <si>
    <t>80.1a - Интегрирано морско наблюдение</t>
  </si>
  <si>
    <t>80.1б - Насърчаване на опазването на морската среда и устойчиво използване на морските и крайбрежните ресурси</t>
  </si>
  <si>
    <t>80.1в -Повишаване на знанията за състоянието на морската среда</t>
  </si>
  <si>
    <t>76 - Контрол и изпълнение (Чл.76(2) (д))</t>
  </si>
  <si>
    <t>76 - Контрол и изпълнение (Чл.76(2)(a) - (г) и (е) to (л))</t>
  </si>
  <si>
    <t xml:space="preserve">43.1+3 - Рибарски пристанища, кейове за разтоварване, рибни борси и покрити лодкостоянки </t>
  </si>
  <si>
    <t>43.2 - Рибарски пристанища, кейове за разтоварване, рибни борси и покрити лодкостоянки</t>
  </si>
  <si>
    <t>Ново публични средства общо по мерки (EUR) 05.2019</t>
  </si>
  <si>
    <t>33-Временно преустановяване на риболовната дейност</t>
  </si>
  <si>
    <t>55-Подкрепа за сектора на аквакултурата за временно спиране или намаляване на производството</t>
  </si>
  <si>
    <t>2.6</t>
  </si>
  <si>
    <t xml:space="preserve">Measure № </t>
  </si>
  <si>
    <t>Current budget by measures
EMFF (EUR) 05.2019</t>
  </si>
  <si>
    <t>New budget EMFF (EUR)
COVID-20</t>
  </si>
  <si>
    <t xml:space="preserve">Budgets for COVID-19 EMFF (EUR)
</t>
  </si>
  <si>
    <t>withdrawn funds for redirecting to COVID-19 EMFF (EUR)</t>
  </si>
  <si>
    <t>Total</t>
  </si>
  <si>
    <t>78 - TA</t>
  </si>
  <si>
    <t xml:space="preserve"> Measure (art. of the regulation)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</si>
</sst>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.00\ _л_в_._-;\-* #,##0.00\ _л_в_._-;_-* &quot;-&quot;??\ _л_в_._-;_-@_-"/>
    <numFmt numFmtId="166" formatCode="#,##0.00\ _€"/>
    <numFmt numFmtId="167" formatCode="#,##0.00_ ;\-#,##0.0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21" borderId="1" applyNumberFormat="0" applyAlignment="0" applyProtection="0"/>
    <xf numFmtId="0" fontId="7" fillId="22" borderId="2" applyNumberFormat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8" borderId="1" applyNumberFormat="0" applyAlignment="0" applyProtection="0"/>
    <xf numFmtId="0" fontId="13" fillId="8" borderId="1" applyNumberFormat="0" applyAlignment="0" applyProtection="0"/>
    <xf numFmtId="0" fontId="14" fillId="0" borderId="6" applyNumberFormat="0" applyFill="0" applyAlignment="0" applyProtection="0"/>
    <xf numFmtId="0" fontId="15" fillId="23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24" borderId="7" applyNumberFormat="0" applyFont="0" applyAlignment="0" applyProtection="0"/>
    <xf numFmtId="0" fontId="18" fillId="21" borderId="8" applyNumberForma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05">
    <xf numFmtId="0" fontId="0" fillId="0" borderId="0" xfId="0"/>
    <xf numFmtId="166" fontId="22" fillId="2" borderId="13" xfId="0" applyNumberFormat="1" applyFont="1" applyFill="1" applyBorder="1" applyAlignment="1">
      <alignment vertical="center"/>
    </xf>
    <xf numFmtId="166" fontId="22" fillId="0" borderId="17" xfId="0" applyNumberFormat="1" applyFont="1" applyBorder="1" applyAlignment="1">
      <alignment vertical="center"/>
    </xf>
    <xf numFmtId="166" fontId="22" fillId="0" borderId="13" xfId="0" applyNumberFormat="1" applyFont="1" applyFill="1" applyBorder="1" applyAlignment="1">
      <alignment vertical="center"/>
    </xf>
    <xf numFmtId="0" fontId="23" fillId="0" borderId="13" xfId="0" applyFont="1" applyFill="1" applyBorder="1"/>
    <xf numFmtId="4" fontId="23" fillId="0" borderId="13" xfId="0" applyNumberFormat="1" applyFont="1" applyFill="1" applyBorder="1"/>
    <xf numFmtId="4" fontId="23" fillId="2" borderId="13" xfId="0" applyNumberFormat="1" applyFont="1" applyFill="1" applyBorder="1"/>
    <xf numFmtId="0" fontId="24" fillId="26" borderId="37" xfId="0" applyFont="1" applyFill="1" applyBorder="1" applyAlignment="1">
      <alignment vertical="center"/>
    </xf>
    <xf numFmtId="49" fontId="22" fillId="0" borderId="38" xfId="0" applyNumberFormat="1" applyFont="1" applyBorder="1" applyAlignment="1">
      <alignment vertical="center" wrapText="1"/>
    </xf>
    <xf numFmtId="49" fontId="22" fillId="0" borderId="38" xfId="0" applyNumberFormat="1" applyFont="1" applyBorder="1" applyAlignment="1">
      <alignment vertical="center"/>
    </xf>
    <xf numFmtId="49" fontId="22" fillId="0" borderId="36" xfId="0" applyNumberFormat="1" applyFont="1" applyBorder="1" applyAlignment="1">
      <alignment vertical="center"/>
    </xf>
    <xf numFmtId="49" fontId="22" fillId="0" borderId="38" xfId="0" applyNumberFormat="1" applyFont="1" applyFill="1" applyBorder="1" applyAlignment="1">
      <alignment vertical="center"/>
    </xf>
    <xf numFmtId="0" fontId="24" fillId="26" borderId="28" xfId="0" applyFont="1" applyFill="1" applyBorder="1" applyAlignment="1">
      <alignment vertical="center"/>
    </xf>
    <xf numFmtId="166" fontId="24" fillId="26" borderId="11" xfId="0" applyNumberFormat="1" applyFont="1" applyFill="1" applyBorder="1" applyAlignment="1">
      <alignment vertical="center"/>
    </xf>
    <xf numFmtId="4" fontId="23" fillId="0" borderId="13" xfId="0" applyNumberFormat="1" applyFont="1" applyFill="1" applyBorder="1" applyAlignment="1">
      <alignment vertical="center"/>
    </xf>
    <xf numFmtId="0" fontId="23" fillId="2" borderId="13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vertical="top" wrapText="1"/>
    </xf>
    <xf numFmtId="0" fontId="22" fillId="0" borderId="13" xfId="0" applyFont="1" applyBorder="1" applyAlignment="1">
      <alignment vertical="top"/>
    </xf>
    <xf numFmtId="0" fontId="22" fillId="0" borderId="13" xfId="0" applyFont="1" applyBorder="1" applyAlignment="1">
      <alignment vertical="top" wrapText="1"/>
    </xf>
    <xf numFmtId="167" fontId="26" fillId="2" borderId="13" xfId="1" applyNumberFormat="1" applyFont="1" applyFill="1" applyBorder="1" applyAlignment="1" applyProtection="1">
      <alignment horizontal="right" vertical="center"/>
      <protection locked="0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Border="1" applyAlignment="1">
      <alignment horizontal="left" vertical="top" wrapText="1"/>
    </xf>
    <xf numFmtId="4" fontId="23" fillId="0" borderId="39" xfId="0" applyNumberFormat="1" applyFont="1" applyFill="1" applyBorder="1"/>
    <xf numFmtId="4" fontId="23" fillId="0" borderId="39" xfId="0" applyNumberFormat="1" applyFont="1" applyFill="1" applyBorder="1" applyAlignment="1">
      <alignment vertical="center"/>
    </xf>
    <xf numFmtId="0" fontId="24" fillId="26" borderId="20" xfId="0" applyFont="1" applyFill="1" applyBorder="1" applyAlignment="1">
      <alignment vertical="top"/>
    </xf>
    <xf numFmtId="166" fontId="24" fillId="26" borderId="20" xfId="0" applyNumberFormat="1" applyFont="1" applyFill="1" applyBorder="1" applyAlignment="1">
      <alignment vertical="center"/>
    </xf>
    <xf numFmtId="166" fontId="25" fillId="26" borderId="20" xfId="0" applyNumberFormat="1" applyFont="1" applyFill="1" applyBorder="1" applyAlignment="1">
      <alignment vertical="center"/>
    </xf>
    <xf numFmtId="166" fontId="25" fillId="26" borderId="21" xfId="0" applyNumberFormat="1" applyFont="1" applyFill="1" applyBorder="1" applyAlignment="1">
      <alignment vertical="center"/>
    </xf>
    <xf numFmtId="49" fontId="28" fillId="2" borderId="36" xfId="0" applyNumberFormat="1" applyFont="1" applyFill="1" applyBorder="1" applyAlignment="1">
      <alignment horizontal="left" vertical="center" wrapText="1"/>
    </xf>
    <xf numFmtId="4" fontId="28" fillId="2" borderId="22" xfId="0" applyNumberFormat="1" applyFont="1" applyFill="1" applyBorder="1" applyAlignment="1">
      <alignment horizontal="left" vertical="top" wrapText="1"/>
    </xf>
    <xf numFmtId="166" fontId="22" fillId="25" borderId="22" xfId="0" applyNumberFormat="1" applyFont="1" applyFill="1" applyBorder="1" applyAlignment="1">
      <alignment vertical="center" wrapText="1"/>
    </xf>
    <xf numFmtId="166" fontId="22" fillId="2" borderId="22" xfId="0" applyNumberFormat="1" applyFont="1" applyFill="1" applyBorder="1" applyAlignment="1">
      <alignment vertical="center" wrapText="1"/>
    </xf>
    <xf numFmtId="166" fontId="28" fillId="2" borderId="22" xfId="0" applyNumberFormat="1" applyFont="1" applyFill="1" applyBorder="1" applyAlignment="1">
      <alignment horizontal="right" vertical="center" wrapText="1"/>
    </xf>
    <xf numFmtId="166" fontId="24" fillId="26" borderId="21" xfId="0" applyNumberFormat="1" applyFont="1" applyFill="1" applyBorder="1" applyAlignment="1">
      <alignment vertical="center"/>
    </xf>
    <xf numFmtId="166" fontId="22" fillId="25" borderId="22" xfId="0" applyNumberFormat="1" applyFont="1" applyFill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4" fontId="28" fillId="2" borderId="22" xfId="0" applyNumberFormat="1" applyFont="1" applyFill="1" applyBorder="1" applyAlignment="1">
      <alignment horizontal="right" vertical="top" wrapText="1"/>
    </xf>
    <xf numFmtId="10" fontId="24" fillId="26" borderId="21" xfId="0" applyNumberFormat="1" applyFont="1" applyFill="1" applyBorder="1" applyAlignment="1">
      <alignment vertical="center"/>
    </xf>
    <xf numFmtId="4" fontId="23" fillId="0" borderId="23" xfId="0" applyNumberFormat="1" applyFont="1" applyFill="1" applyBorder="1" applyAlignment="1">
      <alignment vertical="center"/>
    </xf>
    <xf numFmtId="0" fontId="22" fillId="0" borderId="22" xfId="0" applyFont="1" applyBorder="1" applyAlignment="1">
      <alignment vertical="top" wrapText="1"/>
    </xf>
    <xf numFmtId="166" fontId="22" fillId="2" borderId="22" xfId="0" applyNumberFormat="1" applyFont="1" applyFill="1" applyBorder="1" applyAlignment="1">
      <alignment vertical="center"/>
    </xf>
    <xf numFmtId="164" fontId="26" fillId="2" borderId="22" xfId="1" applyFont="1" applyFill="1" applyBorder="1" applyAlignment="1" applyProtection="1">
      <alignment horizontal="center" vertical="center"/>
      <protection locked="0"/>
    </xf>
    <xf numFmtId="0" fontId="22" fillId="0" borderId="22" xfId="0" applyFont="1" applyBorder="1" applyAlignment="1">
      <alignment horizontal="left" vertical="top" wrapText="1"/>
    </xf>
    <xf numFmtId="166" fontId="24" fillId="25" borderId="40" xfId="0" applyNumberFormat="1" applyFont="1" applyFill="1" applyBorder="1" applyAlignment="1">
      <alignment vertical="center"/>
    </xf>
    <xf numFmtId="166" fontId="24" fillId="2" borderId="40" xfId="0" applyNumberFormat="1" applyFont="1" applyFill="1" applyBorder="1" applyAlignment="1">
      <alignment vertical="center"/>
    </xf>
    <xf numFmtId="166" fontId="24" fillId="2" borderId="31" xfId="0" applyNumberFormat="1" applyFont="1" applyFill="1" applyBorder="1" applyAlignment="1">
      <alignment vertical="center"/>
    </xf>
    <xf numFmtId="0" fontId="24" fillId="26" borderId="29" xfId="0" applyFont="1" applyFill="1" applyBorder="1" applyAlignment="1">
      <alignment horizontal="left" vertical="top"/>
    </xf>
    <xf numFmtId="166" fontId="24" fillId="26" borderId="29" xfId="0" applyNumberFormat="1" applyFont="1" applyFill="1" applyBorder="1" applyAlignment="1">
      <alignment vertical="center"/>
    </xf>
    <xf numFmtId="166" fontId="24" fillId="26" borderId="30" xfId="0" applyNumberFormat="1" applyFont="1" applyFill="1" applyBorder="1" applyAlignment="1">
      <alignment vertical="center"/>
    </xf>
    <xf numFmtId="4" fontId="23" fillId="30" borderId="13" xfId="0" applyNumberFormat="1" applyFont="1" applyFill="1" applyBorder="1"/>
    <xf numFmtId="166" fontId="28" fillId="30" borderId="22" xfId="0" applyNumberFormat="1" applyFont="1" applyFill="1" applyBorder="1" applyAlignment="1">
      <alignment horizontal="right" vertical="center" wrapText="1"/>
    </xf>
    <xf numFmtId="164" fontId="26" fillId="30" borderId="13" xfId="1" applyFont="1" applyFill="1" applyBorder="1" applyAlignment="1" applyProtection="1">
      <alignment horizontal="center" vertical="center"/>
      <protection locked="0"/>
    </xf>
    <xf numFmtId="167" fontId="26" fillId="30" borderId="13" xfId="1" applyNumberFormat="1" applyFont="1" applyFill="1" applyBorder="1" applyAlignment="1" applyProtection="1">
      <alignment horizontal="right" vertical="center"/>
      <protection locked="0"/>
    </xf>
    <xf numFmtId="4" fontId="28" fillId="30" borderId="22" xfId="0" applyNumberFormat="1" applyFont="1" applyFill="1" applyBorder="1" applyAlignment="1">
      <alignment horizontal="right" vertical="top" wrapText="1"/>
    </xf>
    <xf numFmtId="164" fontId="26" fillId="30" borderId="22" xfId="1" applyFont="1" applyFill="1" applyBorder="1" applyAlignment="1" applyProtection="1">
      <alignment horizontal="center" vertical="center"/>
      <protection locked="0"/>
    </xf>
    <xf numFmtId="0" fontId="23" fillId="30" borderId="13" xfId="0" applyFont="1" applyFill="1" applyBorder="1"/>
    <xf numFmtId="0" fontId="23" fillId="0" borderId="0" xfId="0" applyFont="1"/>
    <xf numFmtId="166" fontId="29" fillId="13" borderId="20" xfId="14" applyNumberFormat="1" applyFont="1" applyBorder="1" applyAlignment="1">
      <alignment vertical="center"/>
    </xf>
    <xf numFmtId="166" fontId="29" fillId="13" borderId="22" xfId="14" applyNumberFormat="1" applyFont="1" applyBorder="1" applyAlignment="1">
      <alignment vertical="center" wrapText="1"/>
    </xf>
    <xf numFmtId="165" fontId="23" fillId="0" borderId="0" xfId="0" applyNumberFormat="1" applyFont="1"/>
    <xf numFmtId="166" fontId="29" fillId="13" borderId="22" xfId="14" applyNumberFormat="1" applyFont="1" applyBorder="1" applyAlignment="1">
      <alignment vertical="center"/>
    </xf>
    <xf numFmtId="4" fontId="23" fillId="0" borderId="0" xfId="0" applyNumberFormat="1" applyFont="1"/>
    <xf numFmtId="166" fontId="29" fillId="13" borderId="29" xfId="14" applyNumberFormat="1" applyFont="1" applyBorder="1" applyAlignment="1">
      <alignment vertical="center"/>
    </xf>
    <xf numFmtId="164" fontId="26" fillId="26" borderId="29" xfId="1" applyFont="1" applyFill="1" applyBorder="1" applyAlignment="1" applyProtection="1">
      <alignment horizontal="center" vertical="center"/>
      <protection locked="0"/>
    </xf>
    <xf numFmtId="166" fontId="29" fillId="13" borderId="40" xfId="14" applyNumberFormat="1" applyFont="1" applyBorder="1" applyAlignment="1">
      <alignment vertical="center"/>
    </xf>
    <xf numFmtId="0" fontId="23" fillId="0" borderId="0" xfId="0" applyFont="1" applyAlignment="1">
      <alignment vertical="top"/>
    </xf>
    <xf numFmtId="0" fontId="30" fillId="0" borderId="0" xfId="0" applyFont="1"/>
    <xf numFmtId="4" fontId="27" fillId="0" borderId="0" xfId="0" applyNumberFormat="1" applyFont="1"/>
    <xf numFmtId="0" fontId="23" fillId="0" borderId="0" xfId="0" applyFont="1" applyBorder="1"/>
    <xf numFmtId="0" fontId="23" fillId="0" borderId="0" xfId="0" applyFont="1" applyBorder="1" applyAlignment="1">
      <alignment vertical="top"/>
    </xf>
    <xf numFmtId="4" fontId="23" fillId="0" borderId="0" xfId="0" applyNumberFormat="1" applyFont="1" applyBorder="1" applyAlignment="1">
      <alignment vertical="top"/>
    </xf>
    <xf numFmtId="164" fontId="27" fillId="30" borderId="22" xfId="1" applyFont="1" applyFill="1" applyBorder="1" applyAlignment="1" applyProtection="1">
      <alignment horizontal="center" vertical="center"/>
      <protection locked="0"/>
    </xf>
    <xf numFmtId="164" fontId="27" fillId="2" borderId="22" xfId="1" applyFont="1" applyFill="1" applyBorder="1" applyAlignment="1" applyProtection="1">
      <alignment horizontal="center" vertical="center"/>
      <protection locked="0"/>
    </xf>
    <xf numFmtId="10" fontId="24" fillId="26" borderId="20" xfId="0" applyNumberFormat="1" applyFont="1" applyFill="1" applyBorder="1" applyAlignment="1">
      <alignment vertical="center"/>
    </xf>
    <xf numFmtId="0" fontId="23" fillId="25" borderId="13" xfId="0" applyFont="1" applyFill="1" applyBorder="1" applyAlignment="1">
      <alignment horizontal="center" vertical="top" wrapText="1"/>
    </xf>
    <xf numFmtId="164" fontId="26" fillId="2" borderId="13" xfId="8" applyNumberFormat="1" applyFont="1" applyFill="1" applyBorder="1" applyAlignment="1" applyProtection="1">
      <alignment horizontal="center" vertical="center"/>
      <protection locked="0"/>
    </xf>
    <xf numFmtId="0" fontId="22" fillId="25" borderId="39" xfId="0" applyFont="1" applyFill="1" applyBorder="1" applyAlignment="1">
      <alignment horizontal="center" vertical="center" wrapText="1"/>
    </xf>
    <xf numFmtId="166" fontId="22" fillId="25" borderId="13" xfId="0" applyNumberFormat="1" applyFont="1" applyFill="1" applyBorder="1" applyAlignment="1">
      <alignment vertical="center" wrapText="1"/>
    </xf>
    <xf numFmtId="166" fontId="29" fillId="13" borderId="13" xfId="14" applyNumberFormat="1" applyFont="1" applyBorder="1" applyAlignment="1">
      <alignment vertical="center" wrapText="1"/>
    </xf>
    <xf numFmtId="166" fontId="22" fillId="2" borderId="13" xfId="0" applyNumberFormat="1" applyFont="1" applyFill="1" applyBorder="1" applyAlignment="1">
      <alignment vertical="center" wrapText="1"/>
    </xf>
    <xf numFmtId="166" fontId="22" fillId="25" borderId="13" xfId="0" applyNumberFormat="1" applyFont="1" applyFill="1" applyBorder="1" applyAlignment="1">
      <alignment vertical="center"/>
    </xf>
    <xf numFmtId="166" fontId="29" fillId="13" borderId="13" xfId="14" applyNumberFormat="1" applyFont="1" applyBorder="1" applyAlignment="1">
      <alignment vertical="center"/>
    </xf>
    <xf numFmtId="166" fontId="22" fillId="0" borderId="13" xfId="0" applyNumberFormat="1" applyFont="1" applyBorder="1" applyAlignment="1">
      <alignment vertical="center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9" fillId="13" borderId="13" xfId="14" applyFont="1" applyBorder="1" applyAlignment="1">
      <alignment horizontal="center" vertical="center" wrapText="1"/>
    </xf>
    <xf numFmtId="164" fontId="26" fillId="2" borderId="13" xfId="1" applyFont="1" applyFill="1" applyBorder="1" applyAlignment="1" applyProtection="1">
      <alignment horizontal="center" vertical="center"/>
      <protection locked="0"/>
    </xf>
    <xf numFmtId="4" fontId="22" fillId="28" borderId="12" xfId="0" applyNumberFormat="1" applyFont="1" applyFill="1" applyBorder="1" applyAlignment="1">
      <alignment vertical="top" wrapText="1"/>
    </xf>
    <xf numFmtId="4" fontId="23" fillId="29" borderId="42" xfId="0" applyNumberFormat="1" applyFont="1" applyFill="1" applyBorder="1" applyAlignment="1">
      <alignment vertical="center"/>
    </xf>
    <xf numFmtId="4" fontId="23" fillId="0" borderId="22" xfId="0" applyNumberFormat="1" applyFont="1" applyFill="1" applyBorder="1" applyAlignment="1">
      <alignment vertical="center"/>
    </xf>
    <xf numFmtId="4" fontId="23" fillId="29" borderId="22" xfId="0" applyNumberFormat="1" applyFont="1" applyFill="1" applyBorder="1" applyAlignment="1">
      <alignment vertical="center"/>
    </xf>
    <xf numFmtId="4" fontId="23" fillId="28" borderId="22" xfId="0" applyNumberFormat="1" applyFont="1" applyFill="1" applyBorder="1" applyAlignment="1">
      <alignment vertical="center"/>
    </xf>
    <xf numFmtId="4" fontId="23" fillId="27" borderId="22" xfId="0" applyNumberFormat="1" applyFont="1" applyFill="1" applyBorder="1"/>
    <xf numFmtId="4" fontId="23" fillId="27" borderId="33" xfId="0" applyNumberFormat="1" applyFont="1" applyFill="1" applyBorder="1"/>
    <xf numFmtId="4" fontId="23" fillId="2" borderId="23" xfId="0" applyNumberFormat="1" applyFont="1" applyFill="1" applyBorder="1"/>
    <xf numFmtId="4" fontId="23" fillId="2" borderId="23" xfId="0" applyNumberFormat="1" applyFont="1" applyFill="1" applyBorder="1" applyAlignment="1">
      <alignment vertical="center"/>
    </xf>
    <xf numFmtId="166" fontId="22" fillId="25" borderId="17" xfId="0" applyNumberFormat="1" applyFont="1" applyFill="1" applyBorder="1" applyAlignment="1">
      <alignment vertical="center"/>
    </xf>
    <xf numFmtId="166" fontId="29" fillId="13" borderId="17" xfId="14" applyNumberFormat="1" applyFont="1" applyBorder="1" applyAlignment="1">
      <alignment vertical="center"/>
    </xf>
    <xf numFmtId="0" fontId="24" fillId="26" borderId="25" xfId="0" applyFont="1" applyFill="1" applyBorder="1" applyAlignment="1">
      <alignment vertical="center"/>
    </xf>
    <xf numFmtId="166" fontId="29" fillId="13" borderId="11" xfId="14" applyNumberFormat="1" applyFont="1" applyBorder="1" applyAlignment="1">
      <alignment vertical="center"/>
    </xf>
    <xf numFmtId="166" fontId="24" fillId="26" borderId="27" xfId="0" applyNumberFormat="1" applyFont="1" applyFill="1" applyBorder="1" applyAlignment="1">
      <alignment vertical="center"/>
    </xf>
    <xf numFmtId="0" fontId="23" fillId="0" borderId="22" xfId="0" applyFont="1" applyBorder="1"/>
    <xf numFmtId="4" fontId="23" fillId="28" borderId="14" xfId="0" applyNumberFormat="1" applyFont="1" applyFill="1" applyBorder="1" applyAlignment="1">
      <alignment vertical="center"/>
    </xf>
    <xf numFmtId="4" fontId="23" fillId="0" borderId="19" xfId="0" applyNumberFormat="1" applyFont="1" applyBorder="1"/>
    <xf numFmtId="166" fontId="22" fillId="25" borderId="17" xfId="0" applyNumberFormat="1" applyFont="1" applyFill="1" applyBorder="1" applyAlignment="1">
      <alignment vertical="center" wrapText="1"/>
    </xf>
    <xf numFmtId="166" fontId="29" fillId="13" borderId="17" xfId="14" applyNumberFormat="1" applyFont="1" applyBorder="1" applyAlignment="1">
      <alignment vertical="center" wrapText="1"/>
    </xf>
    <xf numFmtId="166" fontId="22" fillId="2" borderId="17" xfId="0" applyNumberFormat="1" applyFont="1" applyFill="1" applyBorder="1" applyAlignment="1">
      <alignment vertical="center" wrapText="1"/>
    </xf>
    <xf numFmtId="0" fontId="23" fillId="2" borderId="11" xfId="0" applyFont="1" applyFill="1" applyBorder="1" applyAlignment="1">
      <alignment vertical="top" wrapText="1"/>
    </xf>
    <xf numFmtId="4" fontId="23" fillId="29" borderId="14" xfId="0" applyNumberFormat="1" applyFont="1" applyFill="1" applyBorder="1" applyAlignment="1">
      <alignment vertical="center"/>
    </xf>
    <xf numFmtId="0" fontId="23" fillId="0" borderId="34" xfId="0" applyFont="1" applyBorder="1"/>
    <xf numFmtId="167" fontId="26" fillId="2" borderId="13" xfId="1" applyNumberFormat="1" applyFont="1" applyFill="1" applyBorder="1" applyAlignment="1" applyProtection="1">
      <alignment horizontal="center" vertical="center"/>
      <protection locked="0"/>
    </xf>
    <xf numFmtId="164" fontId="26" fillId="30" borderId="13" xfId="8" applyNumberFormat="1" applyFont="1" applyFill="1" applyBorder="1" applyAlignment="1" applyProtection="1">
      <alignment horizontal="center" vertical="center"/>
      <protection locked="0"/>
    </xf>
    <xf numFmtId="4" fontId="23" fillId="29" borderId="39" xfId="0" applyNumberFormat="1" applyFont="1" applyFill="1" applyBorder="1" applyAlignment="1">
      <alignment vertical="center"/>
    </xf>
    <xf numFmtId="4" fontId="23" fillId="2" borderId="33" xfId="0" applyNumberFormat="1" applyFont="1" applyFill="1" applyBorder="1"/>
    <xf numFmtId="4" fontId="23" fillId="2" borderId="39" xfId="0" applyNumberFormat="1" applyFont="1" applyFill="1" applyBorder="1" applyAlignment="1">
      <alignment vertical="center"/>
    </xf>
    <xf numFmtId="4" fontId="30" fillId="0" borderId="0" xfId="0" applyNumberFormat="1" applyFont="1"/>
    <xf numFmtId="49" fontId="22" fillId="2" borderId="38" xfId="0" applyNumberFormat="1" applyFont="1" applyFill="1" applyBorder="1" applyAlignment="1">
      <alignment vertical="center"/>
    </xf>
    <xf numFmtId="49" fontId="22" fillId="2" borderId="36" xfId="0" applyNumberFormat="1" applyFont="1" applyFill="1" applyBorder="1" applyAlignment="1">
      <alignment vertical="center"/>
    </xf>
    <xf numFmtId="4" fontId="30" fillId="2" borderId="0" xfId="0" applyNumberFormat="1" applyFont="1" applyFill="1"/>
    <xf numFmtId="4" fontId="30" fillId="0" borderId="19" xfId="0" applyNumberFormat="1" applyFont="1" applyBorder="1"/>
    <xf numFmtId="4" fontId="23" fillId="0" borderId="17" xfId="0" applyNumberFormat="1" applyFont="1" applyFill="1" applyBorder="1" applyAlignment="1">
      <alignment horizontal="center"/>
    </xf>
    <xf numFmtId="4" fontId="23" fillId="0" borderId="11" xfId="0" applyNumberFormat="1" applyFont="1" applyFill="1" applyBorder="1" applyAlignment="1">
      <alignment horizontal="center"/>
    </xf>
    <xf numFmtId="4" fontId="23" fillId="27" borderId="17" xfId="0" applyNumberFormat="1" applyFont="1" applyFill="1" applyBorder="1" applyAlignment="1">
      <alignment horizontal="right" vertical="center"/>
    </xf>
    <xf numFmtId="4" fontId="23" fillId="27" borderId="40" xfId="0" applyNumberFormat="1" applyFont="1" applyFill="1" applyBorder="1" applyAlignment="1">
      <alignment horizontal="right" vertical="center"/>
    </xf>
    <xf numFmtId="0" fontId="22" fillId="25" borderId="20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left" vertical="center" wrapText="1"/>
    </xf>
    <xf numFmtId="49" fontId="22" fillId="2" borderId="25" xfId="0" applyNumberFormat="1" applyFont="1" applyFill="1" applyBorder="1" applyAlignment="1">
      <alignment horizontal="left" vertical="center" wrapText="1"/>
    </xf>
    <xf numFmtId="0" fontId="23" fillId="2" borderId="17" xfId="0" applyFont="1" applyFill="1" applyBorder="1" applyAlignment="1">
      <alignment horizontal="left" vertical="top" wrapText="1"/>
    </xf>
    <xf numFmtId="0" fontId="23" fillId="2" borderId="11" xfId="0" applyFont="1" applyFill="1" applyBorder="1" applyAlignment="1">
      <alignment horizontal="left" vertical="top" wrapText="1"/>
    </xf>
    <xf numFmtId="4" fontId="23" fillId="30" borderId="17" xfId="0" applyNumberFormat="1" applyFont="1" applyFill="1" applyBorder="1" applyAlignment="1">
      <alignment horizontal="right" vertical="center"/>
    </xf>
    <xf numFmtId="4" fontId="23" fillId="30" borderId="11" xfId="0" applyNumberFormat="1" applyFont="1" applyFill="1" applyBorder="1" applyAlignment="1">
      <alignment horizontal="right" vertical="center"/>
    </xf>
    <xf numFmtId="4" fontId="23" fillId="2" borderId="17" xfId="0" applyNumberFormat="1" applyFont="1" applyFill="1" applyBorder="1" applyAlignment="1">
      <alignment horizontal="right" vertical="center"/>
    </xf>
    <xf numFmtId="4" fontId="23" fillId="2" borderId="11" xfId="0" applyNumberFormat="1" applyFont="1" applyFill="1" applyBorder="1" applyAlignment="1">
      <alignment horizontal="right" vertical="center"/>
    </xf>
    <xf numFmtId="0" fontId="22" fillId="25" borderId="3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5" borderId="21" xfId="0" applyFont="1" applyFill="1" applyBorder="1" applyAlignment="1">
      <alignment horizontal="center" vertical="center" wrapText="1"/>
    </xf>
    <xf numFmtId="0" fontId="22" fillId="25" borderId="39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/>
    </xf>
    <xf numFmtId="0" fontId="22" fillId="25" borderId="37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3" fillId="25" borderId="13" xfId="0" applyFont="1" applyFill="1" applyBorder="1" applyAlignment="1">
      <alignment horizontal="center" vertical="center" wrapText="1"/>
    </xf>
    <xf numFmtId="0" fontId="29" fillId="13" borderId="20" xfId="14" applyFont="1" applyBorder="1" applyAlignment="1">
      <alignment horizontal="center" vertical="center" wrapText="1"/>
    </xf>
    <xf numFmtId="0" fontId="29" fillId="13" borderId="13" xfId="14" applyFont="1" applyBorder="1" applyAlignment="1">
      <alignment horizontal="center" vertical="center" wrapText="1"/>
    </xf>
    <xf numFmtId="49" fontId="22" fillId="0" borderId="43" xfId="0" applyNumberFormat="1" applyFont="1" applyBorder="1" applyAlignment="1">
      <alignment horizontal="left" vertical="center" wrapText="1"/>
    </xf>
    <xf numFmtId="49" fontId="22" fillId="0" borderId="15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30" borderId="13" xfId="0" applyNumberFormat="1" applyFont="1" applyFill="1" applyBorder="1" applyAlignment="1">
      <alignment horizontal="right" vertical="center" wrapText="1"/>
    </xf>
    <xf numFmtId="49" fontId="22" fillId="0" borderId="13" xfId="0" applyNumberFormat="1" applyFont="1" applyBorder="1" applyAlignment="1">
      <alignment horizontal="right" vertical="center" wrapText="1"/>
    </xf>
    <xf numFmtId="2" fontId="22" fillId="0" borderId="16" xfId="0" applyNumberFormat="1" applyFont="1" applyBorder="1" applyAlignment="1">
      <alignment horizontal="right" vertical="center" wrapText="1"/>
    </xf>
    <xf numFmtId="2" fontId="22" fillId="0" borderId="10" xfId="0" applyNumberFormat="1" applyFont="1" applyBorder="1" applyAlignment="1">
      <alignment horizontal="right" vertical="center" wrapText="1"/>
    </xf>
    <xf numFmtId="166" fontId="22" fillId="25" borderId="11" xfId="0" applyNumberFormat="1" applyFont="1" applyFill="1" applyBorder="1" applyAlignment="1">
      <alignment vertical="center" wrapText="1"/>
    </xf>
    <xf numFmtId="166" fontId="22" fillId="25" borderId="13" xfId="0" applyNumberFormat="1" applyFont="1" applyFill="1" applyBorder="1" applyAlignment="1">
      <alignment vertical="center" wrapText="1"/>
    </xf>
    <xf numFmtId="166" fontId="29" fillId="13" borderId="11" xfId="14" applyNumberFormat="1" applyFont="1" applyBorder="1" applyAlignment="1">
      <alignment vertical="center" wrapText="1"/>
    </xf>
    <xf numFmtId="166" fontId="29" fillId="13" borderId="13" xfId="14" applyNumberFormat="1" applyFont="1" applyBorder="1" applyAlignment="1">
      <alignment vertical="center" wrapText="1"/>
    </xf>
    <xf numFmtId="166" fontId="22" fillId="2" borderId="11" xfId="0" applyNumberFormat="1" applyFont="1" applyFill="1" applyBorder="1" applyAlignment="1">
      <alignment vertical="center" wrapText="1"/>
    </xf>
    <xf numFmtId="166" fontId="22" fillId="2" borderId="13" xfId="0" applyNumberFormat="1" applyFont="1" applyFill="1" applyBorder="1" applyAlignment="1">
      <alignment vertical="center" wrapText="1"/>
    </xf>
    <xf numFmtId="166" fontId="22" fillId="25" borderId="11" xfId="0" applyNumberFormat="1" applyFont="1" applyFill="1" applyBorder="1" applyAlignment="1">
      <alignment horizontal="center" vertical="center" wrapText="1"/>
    </xf>
    <xf numFmtId="166" fontId="22" fillId="25" borderId="13" xfId="0" applyNumberFormat="1" applyFont="1" applyFill="1" applyBorder="1" applyAlignment="1">
      <alignment horizontal="center" vertical="center" wrapText="1"/>
    </xf>
    <xf numFmtId="4" fontId="23" fillId="30" borderId="13" xfId="0" applyNumberFormat="1" applyFont="1" applyFill="1" applyBorder="1" applyAlignment="1">
      <alignment horizontal="right" vertical="center"/>
    </xf>
    <xf numFmtId="4" fontId="23" fillId="2" borderId="13" xfId="0" applyNumberFormat="1" applyFont="1" applyFill="1" applyBorder="1" applyAlignment="1">
      <alignment horizontal="right" vertical="center"/>
    </xf>
    <xf numFmtId="4" fontId="23" fillId="0" borderId="18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4" fontId="23" fillId="0" borderId="26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4" fontId="23" fillId="0" borderId="17" xfId="0" applyNumberFormat="1" applyFont="1" applyFill="1" applyBorder="1" applyAlignment="1">
      <alignment horizontal="center" vertical="center"/>
    </xf>
    <xf numFmtId="166" fontId="22" fillId="25" borderId="13" xfId="0" applyNumberFormat="1" applyFont="1" applyFill="1" applyBorder="1" applyAlignment="1">
      <alignment vertical="center"/>
    </xf>
    <xf numFmtId="166" fontId="29" fillId="13" borderId="13" xfId="14" applyNumberFormat="1" applyFont="1" applyBorder="1" applyAlignment="1">
      <alignment vertical="center"/>
    </xf>
    <xf numFmtId="166" fontId="22" fillId="0" borderId="13" xfId="0" applyNumberFormat="1" applyFont="1" applyBorder="1" applyAlignment="1">
      <alignment vertical="center"/>
    </xf>
    <xf numFmtId="166" fontId="22" fillId="25" borderId="13" xfId="0" applyNumberFormat="1" applyFont="1" applyFill="1" applyBorder="1" applyAlignment="1">
      <alignment horizontal="center" vertical="center"/>
    </xf>
    <xf numFmtId="164" fontId="26" fillId="30" borderId="17" xfId="8" applyNumberFormat="1" applyFont="1" applyFill="1" applyBorder="1" applyAlignment="1" applyProtection="1">
      <alignment horizontal="center" vertical="center"/>
      <protection locked="0"/>
    </xf>
    <xf numFmtId="164" fontId="26" fillId="30" borderId="18" xfId="8" applyNumberFormat="1" applyFont="1" applyFill="1" applyBorder="1" applyAlignment="1" applyProtection="1">
      <alignment horizontal="center" vertical="center"/>
      <protection locked="0"/>
    </xf>
    <xf numFmtId="164" fontId="26" fillId="30" borderId="11" xfId="8" applyNumberFormat="1" applyFont="1" applyFill="1" applyBorder="1" applyAlignment="1" applyProtection="1">
      <alignment horizontal="center" vertical="center"/>
      <protection locked="0"/>
    </xf>
    <xf numFmtId="164" fontId="26" fillId="2" borderId="13" xfId="8" applyNumberFormat="1" applyFont="1" applyFill="1" applyBorder="1" applyAlignment="1" applyProtection="1">
      <alignment horizontal="center" vertical="center"/>
      <protection locked="0"/>
    </xf>
    <xf numFmtId="4" fontId="23" fillId="0" borderId="26" xfId="0" applyNumberFormat="1" applyFont="1" applyFill="1" applyBorder="1" applyAlignment="1">
      <alignment horizontal="right" vertical="center"/>
    </xf>
    <xf numFmtId="4" fontId="23" fillId="0" borderId="41" xfId="0" applyNumberFormat="1" applyFont="1" applyFill="1" applyBorder="1" applyAlignment="1">
      <alignment horizontal="right" vertical="center"/>
    </xf>
    <xf numFmtId="4" fontId="23" fillId="0" borderId="27" xfId="0" applyNumberFormat="1" applyFont="1" applyFill="1" applyBorder="1" applyAlignment="1">
      <alignment horizontal="right" vertical="center"/>
    </xf>
    <xf numFmtId="166" fontId="22" fillId="30" borderId="13" xfId="0" applyNumberFormat="1" applyFont="1" applyFill="1" applyBorder="1" applyAlignment="1">
      <alignment horizontal="right" vertical="center" wrapText="1"/>
    </xf>
    <xf numFmtId="166" fontId="22" fillId="2" borderId="13" xfId="0" applyNumberFormat="1" applyFont="1" applyFill="1" applyBorder="1" applyAlignment="1">
      <alignment horizontal="right" vertical="center" wrapText="1"/>
    </xf>
    <xf numFmtId="49" fontId="22" fillId="2" borderId="24" xfId="0" applyNumberFormat="1" applyFont="1" applyFill="1" applyBorder="1" applyAlignment="1">
      <alignment horizontal="left" vertical="center"/>
    </xf>
    <xf numFmtId="49" fontId="22" fillId="2" borderId="25" xfId="0" applyNumberFormat="1" applyFont="1" applyFill="1" applyBorder="1" applyAlignment="1">
      <alignment horizontal="left" vertical="center"/>
    </xf>
    <xf numFmtId="0" fontId="22" fillId="0" borderId="17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164" fontId="26" fillId="30" borderId="17" xfId="1" applyFont="1" applyFill="1" applyBorder="1" applyAlignment="1" applyProtection="1">
      <alignment horizontal="center" vertical="center"/>
      <protection locked="0"/>
    </xf>
    <xf numFmtId="164" fontId="26" fillId="30" borderId="11" xfId="1" applyFont="1" applyFill="1" applyBorder="1" applyAlignment="1" applyProtection="1">
      <alignment horizontal="center" vertical="center"/>
      <protection locked="0"/>
    </xf>
    <xf numFmtId="164" fontId="26" fillId="2" borderId="17" xfId="8" applyNumberFormat="1" applyFont="1" applyFill="1" applyBorder="1" applyAlignment="1" applyProtection="1">
      <alignment horizontal="center" vertical="center"/>
      <protection locked="0"/>
    </xf>
    <xf numFmtId="164" fontId="26" fillId="2" borderId="11" xfId="8" applyNumberFormat="1" applyFont="1" applyFill="1" applyBorder="1" applyAlignment="1" applyProtection="1">
      <alignment horizontal="center" vertical="center"/>
      <protection locked="0"/>
    </xf>
    <xf numFmtId="0" fontId="24" fillId="0" borderId="35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164" fontId="26" fillId="0" borderId="17" xfId="1" applyFont="1" applyFill="1" applyBorder="1" applyAlignment="1" applyProtection="1">
      <alignment horizontal="center" vertical="center"/>
      <protection locked="0"/>
    </xf>
    <xf numFmtId="164" fontId="26" fillId="0" borderId="11" xfId="1" applyFont="1" applyFill="1" applyBorder="1" applyAlignment="1" applyProtection="1">
      <alignment horizontal="center" vertical="center"/>
      <protection locked="0"/>
    </xf>
    <xf numFmtId="167" fontId="26" fillId="0" borderId="26" xfId="1" applyNumberFormat="1" applyFont="1" applyFill="1" applyBorder="1" applyAlignment="1" applyProtection="1">
      <alignment horizontal="right" vertical="center"/>
      <protection locked="0"/>
    </xf>
    <xf numFmtId="167" fontId="26" fillId="0" borderId="27" xfId="1" applyNumberFormat="1" applyFont="1" applyFill="1" applyBorder="1" applyAlignment="1" applyProtection="1">
      <alignment horizontal="right" vertical="center"/>
      <protection locked="0"/>
    </xf>
    <xf numFmtId="49" fontId="22" fillId="0" borderId="12" xfId="0" applyNumberFormat="1" applyFont="1" applyBorder="1" applyAlignment="1">
      <alignment horizontal="left" vertical="center"/>
    </xf>
    <xf numFmtId="49" fontId="22" fillId="0" borderId="44" xfId="0" applyNumberFormat="1" applyFont="1" applyBorder="1" applyAlignment="1">
      <alignment horizontal="left" vertical="center"/>
    </xf>
    <xf numFmtId="49" fontId="22" fillId="0" borderId="13" xfId="0" applyNumberFormat="1" applyFont="1" applyBorder="1" applyAlignment="1">
      <alignment horizontal="left" vertical="center"/>
    </xf>
    <xf numFmtId="49" fontId="22" fillId="0" borderId="22" xfId="0" applyNumberFormat="1" applyFont="1" applyBorder="1" applyAlignment="1">
      <alignment horizontal="left" vertical="center"/>
    </xf>
    <xf numFmtId="49" fontId="22" fillId="30" borderId="13" xfId="0" applyNumberFormat="1" applyFont="1" applyFill="1" applyBorder="1" applyAlignment="1">
      <alignment horizontal="right" vertical="center"/>
    </xf>
    <xf numFmtId="49" fontId="22" fillId="30" borderId="22" xfId="0" applyNumberFormat="1" applyFont="1" applyFill="1" applyBorder="1" applyAlignment="1">
      <alignment horizontal="right" vertical="center"/>
    </xf>
    <xf numFmtId="0" fontId="22" fillId="0" borderId="13" xfId="0" applyNumberFormat="1" applyFont="1" applyBorder="1" applyAlignment="1">
      <alignment horizontal="right" vertical="center"/>
    </xf>
    <xf numFmtId="2" fontId="22" fillId="0" borderId="22" xfId="0" applyNumberFormat="1" applyFont="1" applyBorder="1" applyAlignment="1">
      <alignment horizontal="right" vertical="center"/>
    </xf>
    <xf numFmtId="49" fontId="22" fillId="0" borderId="13" xfId="0" applyNumberFormat="1" applyFont="1" applyBorder="1" applyAlignment="1">
      <alignment horizontal="right" vertical="center"/>
    </xf>
    <xf numFmtId="49" fontId="22" fillId="0" borderId="22" xfId="0" applyNumberFormat="1" applyFont="1" applyBorder="1" applyAlignment="1">
      <alignment horizontal="right" vertical="center"/>
    </xf>
    <xf numFmtId="2" fontId="22" fillId="0" borderId="39" xfId="0" applyNumberFormat="1" applyFont="1" applyBorder="1" applyAlignment="1">
      <alignment horizontal="right" vertical="center"/>
    </xf>
    <xf numFmtId="2" fontId="22" fillId="0" borderId="23" xfId="0" applyNumberFormat="1" applyFont="1" applyBorder="1" applyAlignment="1">
      <alignment horizontal="right" vertical="center"/>
    </xf>
  </cellXfs>
  <cellStyles count="7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1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Input 2 2" xfId="36"/>
    <cellStyle name="Linked Cell 2" xfId="37"/>
    <cellStyle name="Neutral 2" xfId="38"/>
    <cellStyle name="Normal" xfId="0" builtinId="0"/>
    <cellStyle name="Normal 10" xfId="39"/>
    <cellStyle name="Normal 10 2" xfId="40"/>
    <cellStyle name="Normal 11" xfId="41"/>
    <cellStyle name="Normal 11 2" xfId="42"/>
    <cellStyle name="Normal 12" xfId="43"/>
    <cellStyle name="Normal 12 2" xfId="44"/>
    <cellStyle name="Normal 13" xfId="45"/>
    <cellStyle name="Normal 13 2" xfId="46"/>
    <cellStyle name="Normal 14" xfId="47"/>
    <cellStyle name="Normal 14 2" xfId="48"/>
    <cellStyle name="Normal 15" xfId="49"/>
    <cellStyle name="Normal 15 2" xfId="50"/>
    <cellStyle name="Normal 16" xfId="51"/>
    <cellStyle name="Normal 2" xfId="52"/>
    <cellStyle name="Normal 3" xfId="53"/>
    <cellStyle name="Normal 3 2" xfId="54"/>
    <cellStyle name="Normal 3 2 2" xfId="55"/>
    <cellStyle name="Normal 3 3" xfId="56"/>
    <cellStyle name="Normal 4" xfId="57"/>
    <cellStyle name="Normal 4 2" xfId="58"/>
    <cellStyle name="Normal 5" xfId="59"/>
    <cellStyle name="Normal 5 2" xfId="60"/>
    <cellStyle name="Normal 6" xfId="61"/>
    <cellStyle name="Normal 6 2" xfId="62"/>
    <cellStyle name="Normal 7" xfId="63"/>
    <cellStyle name="Normal 7 2" xfId="64"/>
    <cellStyle name="Normal 8" xfId="65"/>
    <cellStyle name="Normal 8 2" xfId="66"/>
    <cellStyle name="Normal 9" xfId="67"/>
    <cellStyle name="Normal 9 2" xfId="68"/>
    <cellStyle name="Note 2" xfId="69"/>
    <cellStyle name="Output 2" xfId="70"/>
    <cellStyle name="Percent 2" xfId="71"/>
    <cellStyle name="Percent 3" xfId="72"/>
    <cellStyle name="Title 2" xfId="73"/>
    <cellStyle name="Total 2" xfId="74"/>
    <cellStyle name="Warning Text 2" xfId="7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99"/>
      <color rgb="FFFF7C80"/>
      <color rgb="FFFF5050"/>
      <color rgb="FFFFCCFF"/>
      <color rgb="FFFFFFCC"/>
      <color rgb="FFFF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212912</xdr:colOff>
      <xdr:row>10</xdr:row>
      <xdr:rowOff>142875</xdr:rowOff>
    </xdr:from>
    <xdr:to>
      <xdr:col>11</xdr:col>
      <xdr:colOff>133351</xdr:colOff>
      <xdr:row>17</xdr:row>
      <xdr:rowOff>156882</xdr:rowOff>
    </xdr:to>
    <xdr:cxnSp macro="">
      <xdr:nvCxnSpPr>
        <xdr:cNvPr id="2" name="Straight Arrow Connector 1"/>
        <xdr:cNvCxnSpPr/>
      </xdr:nvCxnSpPr>
      <xdr:spPr>
        <a:xfrm flipH="1">
          <a:off x="7810500" y="2921934"/>
          <a:ext cx="2654675" cy="1750919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133351</xdr:colOff>
      <xdr:row>11</xdr:row>
      <xdr:rowOff>66675</xdr:rowOff>
    </xdr:from>
    <xdr:to>
      <xdr:col>11</xdr:col>
      <xdr:colOff>180975</xdr:colOff>
      <xdr:row>27</xdr:row>
      <xdr:rowOff>95250</xdr:rowOff>
    </xdr:to>
    <xdr:cxnSp macro="">
      <xdr:nvCxnSpPr>
        <xdr:cNvPr id="3" name="Straight Arrow Connector 2"/>
        <xdr:cNvCxnSpPr/>
      </xdr:nvCxnSpPr>
      <xdr:spPr>
        <a:xfrm flipH="1">
          <a:off x="7734301" y="2809875"/>
          <a:ext cx="2781299" cy="41052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103094</xdr:colOff>
      <xdr:row>24</xdr:row>
      <xdr:rowOff>114300</xdr:rowOff>
    </xdr:from>
    <xdr:to>
      <xdr:col>10</xdr:col>
      <xdr:colOff>391645</xdr:colOff>
      <xdr:row>27</xdr:row>
      <xdr:rowOff>95250</xdr:rowOff>
    </xdr:to>
    <xdr:cxnSp macro="">
      <xdr:nvCxnSpPr>
        <xdr:cNvPr id="4" name="Straight Arrow Connector 3"/>
        <xdr:cNvCxnSpPr/>
      </xdr:nvCxnSpPr>
      <xdr:spPr>
        <a:xfrm flipH="1">
          <a:off x="7704044" y="6162675"/>
          <a:ext cx="1583951" cy="752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86845</xdr:colOff>
      <xdr:row>25</xdr:row>
      <xdr:rowOff>141194</xdr:rowOff>
    </xdr:from>
    <xdr:to>
      <xdr:col>10</xdr:col>
      <xdr:colOff>270621</xdr:colOff>
      <xdr:row>27</xdr:row>
      <xdr:rowOff>84044</xdr:rowOff>
    </xdr:to>
    <xdr:cxnSp macro="">
      <xdr:nvCxnSpPr>
        <xdr:cNvPr id="5" name="Straight Arrow Connector 4"/>
        <xdr:cNvCxnSpPr/>
      </xdr:nvCxnSpPr>
      <xdr:spPr>
        <a:xfrm flipH="1">
          <a:off x="7687795" y="6446744"/>
          <a:ext cx="1479176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268941</xdr:colOff>
      <xdr:row>26</xdr:row>
      <xdr:rowOff>96931</xdr:rowOff>
    </xdr:from>
    <xdr:to>
      <xdr:col>10</xdr:col>
      <xdr:colOff>293596</xdr:colOff>
      <xdr:row>40</xdr:row>
      <xdr:rowOff>156883</xdr:rowOff>
    </xdr:to>
    <xdr:cxnSp macro="">
      <xdr:nvCxnSpPr>
        <xdr:cNvPr id="6" name="Straight Arrow Connector 5"/>
        <xdr:cNvCxnSpPr/>
      </xdr:nvCxnSpPr>
      <xdr:spPr>
        <a:xfrm flipH="1">
          <a:off x="7869891" y="6659656"/>
          <a:ext cx="1320055" cy="3527052"/>
        </a:xfrm>
        <a:prstGeom prst="straightConnector1">
          <a:avLst/>
        </a:prstGeom>
        <a:ln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212912</xdr:colOff>
      <xdr:row>19</xdr:row>
      <xdr:rowOff>123264</xdr:rowOff>
    </xdr:from>
    <xdr:to>
      <xdr:col>10</xdr:col>
      <xdr:colOff>316008</xdr:colOff>
      <xdr:row>40</xdr:row>
      <xdr:rowOff>145677</xdr:rowOff>
    </xdr:to>
    <xdr:cxnSp macro="">
      <xdr:nvCxnSpPr>
        <xdr:cNvPr id="7" name="Straight Arrow Connector 6"/>
        <xdr:cNvCxnSpPr/>
      </xdr:nvCxnSpPr>
      <xdr:spPr>
        <a:xfrm flipH="1">
          <a:off x="7813862" y="4885764"/>
          <a:ext cx="1398496" cy="5289738"/>
        </a:xfrm>
        <a:prstGeom prst="straightConnector1">
          <a:avLst/>
        </a:prstGeom>
        <a:noFill/>
        <a:ln w="9525" cap="flat" cmpd="sng" algn="ctr">
          <a:solidFill>
            <a:srgbClr val="F79646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9</xdr:col>
      <xdr:colOff>285750</xdr:colOff>
      <xdr:row>34</xdr:row>
      <xdr:rowOff>95250</xdr:rowOff>
    </xdr:from>
    <xdr:to>
      <xdr:col>10</xdr:col>
      <xdr:colOff>190501</xdr:colOff>
      <xdr:row>40</xdr:row>
      <xdr:rowOff>54428</xdr:rowOff>
    </xdr:to>
    <xdr:cxnSp macro="">
      <xdr:nvCxnSpPr>
        <xdr:cNvPr id="9" name="Straight Arrow Connector 8"/>
        <xdr:cNvCxnSpPr/>
      </xdr:nvCxnSpPr>
      <xdr:spPr>
        <a:xfrm flipH="1">
          <a:off x="7886700" y="8582025"/>
          <a:ext cx="1200151" cy="1502228"/>
        </a:xfrm>
        <a:prstGeom prst="straightConnector1">
          <a:avLst/>
        </a:prstGeom>
        <a:noFill/>
        <a:ln w="9525" cap="flat" cmpd="sng" algn="ctr">
          <a:solidFill>
            <a:srgbClr val="F79646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9</xdr:col>
      <xdr:colOff>272143</xdr:colOff>
      <xdr:row>35</xdr:row>
      <xdr:rowOff>122464</xdr:rowOff>
    </xdr:from>
    <xdr:to>
      <xdr:col>10</xdr:col>
      <xdr:colOff>299358</xdr:colOff>
      <xdr:row>40</xdr:row>
      <xdr:rowOff>104057</xdr:rowOff>
    </xdr:to>
    <xdr:cxnSp macro="">
      <xdr:nvCxnSpPr>
        <xdr:cNvPr id="10" name="Straight Arrow Connector 9"/>
        <xdr:cNvCxnSpPr/>
      </xdr:nvCxnSpPr>
      <xdr:spPr>
        <a:xfrm flipH="1">
          <a:off x="7873093" y="8866414"/>
          <a:ext cx="1322615" cy="1267468"/>
        </a:xfrm>
        <a:prstGeom prst="straightConnector1">
          <a:avLst/>
        </a:prstGeom>
        <a:noFill/>
        <a:ln w="9525" cap="flat" cmpd="sng" algn="ctr">
          <a:solidFill>
            <a:srgbClr val="F79646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9</xdr:col>
      <xdr:colOff>123265</xdr:colOff>
      <xdr:row>6</xdr:row>
      <xdr:rowOff>112058</xdr:rowOff>
    </xdr:from>
    <xdr:to>
      <xdr:col>10</xdr:col>
      <xdr:colOff>537882</xdr:colOff>
      <xdr:row>17</xdr:row>
      <xdr:rowOff>134470</xdr:rowOff>
    </xdr:to>
    <xdr:cxnSp macro="">
      <xdr:nvCxnSpPr>
        <xdr:cNvPr id="14" name="Straight Arrow Connector 13"/>
        <xdr:cNvCxnSpPr/>
      </xdr:nvCxnSpPr>
      <xdr:spPr>
        <a:xfrm flipH="1">
          <a:off x="7720853" y="1871382"/>
          <a:ext cx="1714500" cy="2779059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268944</xdr:colOff>
      <xdr:row>9</xdr:row>
      <xdr:rowOff>112058</xdr:rowOff>
    </xdr:from>
    <xdr:to>
      <xdr:col>10</xdr:col>
      <xdr:colOff>1038412</xdr:colOff>
      <xdr:row>17</xdr:row>
      <xdr:rowOff>44821</xdr:rowOff>
    </xdr:to>
    <xdr:cxnSp macro="">
      <xdr:nvCxnSpPr>
        <xdr:cNvPr id="15" name="Straight Arrow Connector 14"/>
        <xdr:cNvCxnSpPr/>
      </xdr:nvCxnSpPr>
      <xdr:spPr>
        <a:xfrm rot="10800000" flipV="1">
          <a:off x="8240062" y="2599764"/>
          <a:ext cx="2129115" cy="1890057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470647</xdr:colOff>
      <xdr:row>12</xdr:row>
      <xdr:rowOff>156882</xdr:rowOff>
    </xdr:from>
    <xdr:to>
      <xdr:col>11</xdr:col>
      <xdr:colOff>351120</xdr:colOff>
      <xdr:row>40</xdr:row>
      <xdr:rowOff>127003</xdr:rowOff>
    </xdr:to>
    <xdr:cxnSp macro="">
      <xdr:nvCxnSpPr>
        <xdr:cNvPr id="19" name="Straight Arrow Connector 6"/>
        <xdr:cNvCxnSpPr/>
      </xdr:nvCxnSpPr>
      <xdr:spPr>
        <a:xfrm rot="5400000">
          <a:off x="6331323" y="5442324"/>
          <a:ext cx="6962592" cy="2741708"/>
        </a:xfrm>
        <a:prstGeom prst="straightConnector1">
          <a:avLst/>
        </a:prstGeom>
        <a:noFill/>
        <a:ln w="9525" cap="flat" cmpd="sng" algn="ctr">
          <a:solidFill>
            <a:srgbClr val="F79646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hyubner/AppData/Local/Microsoft/Windows/INetCache/Content.Outlook/JPG3PGL4/AIR%202018/Budget_28.03%20n+3%20-%20less%20reser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Outlook/HIC3D8U1/New%20Interv%20Logic%20+measures+budget_1909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 sheet"/>
      <sheetName val="Starting page"/>
      <sheetName val="EMFF appropration"/>
      <sheetName val="Measures"/>
      <sheetName val="Checks"/>
      <sheetName val="Table 8.2 EMFF contribution"/>
      <sheetName val="Table 8.3 Thematic Objectives"/>
      <sheetName val="Table 9.2 climate"/>
    </sheetNames>
    <sheetDataSet>
      <sheetData sheetId="0">
        <row r="3">
          <cell r="B3">
            <v>71789782.027067795</v>
          </cell>
        </row>
        <row r="22">
          <cell r="B22">
            <v>0.06</v>
          </cell>
        </row>
        <row r="23">
          <cell r="B23">
            <v>0.06</v>
          </cell>
        </row>
        <row r="24">
          <cell r="B24">
            <v>0.05</v>
          </cell>
        </row>
        <row r="25">
          <cell r="B25">
            <v>0.15</v>
          </cell>
        </row>
        <row r="26">
          <cell r="B26">
            <v>0.2</v>
          </cell>
          <cell r="C26">
            <v>0.8</v>
          </cell>
        </row>
        <row r="27">
          <cell r="B27">
            <v>0.75</v>
          </cell>
          <cell r="C27">
            <v>0.25</v>
          </cell>
        </row>
        <row r="28">
          <cell r="B28">
            <v>1</v>
          </cell>
          <cell r="C28">
            <v>0</v>
          </cell>
        </row>
        <row r="29">
          <cell r="B29">
            <v>1</v>
          </cell>
          <cell r="C29">
            <v>0</v>
          </cell>
        </row>
        <row r="30">
          <cell r="B30">
            <v>0.5</v>
          </cell>
          <cell r="C30">
            <v>0.5</v>
          </cell>
        </row>
        <row r="31">
          <cell r="B31">
            <v>0.7</v>
          </cell>
          <cell r="C31">
            <v>0.30000000000000004</v>
          </cell>
        </row>
        <row r="32">
          <cell r="B32">
            <v>0.9</v>
          </cell>
          <cell r="C32">
            <v>9.9999999999999978E-2</v>
          </cell>
        </row>
        <row r="33">
          <cell r="B33">
            <v>0.8</v>
          </cell>
          <cell r="C33">
            <v>0.19999999999999996</v>
          </cell>
        </row>
        <row r="34">
          <cell r="B34">
            <v>0.2</v>
          </cell>
          <cell r="C34">
            <v>0.8</v>
          </cell>
        </row>
        <row r="35">
          <cell r="B35">
            <v>0.85</v>
          </cell>
          <cell r="C35">
            <v>0.15000000000000002</v>
          </cell>
        </row>
        <row r="37">
          <cell r="B37">
            <v>6000000</v>
          </cell>
        </row>
      </sheetData>
      <sheetData sheetId="1" refreshError="1"/>
      <sheetData sheetId="2">
        <row r="6">
          <cell r="C6">
            <v>689991</v>
          </cell>
        </row>
        <row r="8">
          <cell r="C8">
            <v>88066622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терв.логика+бюджет"/>
      <sheetName val="само мерки с бюджет"/>
      <sheetName val="ТЦ"/>
      <sheetName val="climate_contribution"/>
      <sheetName val="прин.ЕФМДР по приор.-т.8.2."/>
      <sheetName val="Merki_Natura_prior_ramka"/>
      <sheetName val="budget_m_53"/>
      <sheetName val="budget_m_54"/>
      <sheetName val="budget_m_76"/>
      <sheetName val="budget_m_77"/>
      <sheetName val="изпълн. предходен период"/>
      <sheetName val="данни скрап.предх.пер."/>
      <sheetName val="План-Изпълн_скрапиране"/>
    </sheetNames>
    <sheetDataSet>
      <sheetData sheetId="0" refreshError="1">
        <row r="47">
          <cell r="M47">
            <v>1125000</v>
          </cell>
        </row>
        <row r="77">
          <cell r="M77">
            <v>4125000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A16" zoomScale="85" zoomScaleNormal="85" workbookViewId="0">
      <selection activeCell="N25" sqref="N25"/>
    </sheetView>
  </sheetViews>
  <sheetFormatPr defaultColWidth="9.140625" defaultRowHeight="20.25" customHeight="1" x14ac:dyDescent="0.25"/>
  <cols>
    <col min="1" max="1" width="9.140625" style="56"/>
    <col min="2" max="2" width="15.7109375" style="56" customWidth="1"/>
    <col min="3" max="3" width="40.7109375" style="65" customWidth="1"/>
    <col min="4" max="4" width="30.140625" style="56" hidden="1" customWidth="1"/>
    <col min="5" max="7" width="28" style="56" hidden="1" customWidth="1"/>
    <col min="8" max="8" width="26.7109375" style="56" customWidth="1"/>
    <col min="9" max="9" width="21.7109375" style="56" customWidth="1"/>
    <col min="10" max="10" width="19.42578125" style="56" customWidth="1"/>
    <col min="11" max="11" width="21.5703125" style="69" customWidth="1"/>
    <col min="12" max="12" width="19.5703125" style="56" bestFit="1" customWidth="1"/>
    <col min="13" max="13" width="13.85546875" style="56" bestFit="1" customWidth="1"/>
    <col min="14" max="14" width="18.28515625" style="56" customWidth="1"/>
    <col min="15" max="16384" width="9.140625" style="56"/>
  </cols>
  <sheetData>
    <row r="1" spans="2:13" ht="20.25" customHeight="1" thickBot="1" x14ac:dyDescent="0.3">
      <c r="B1" s="138"/>
      <c r="C1" s="138"/>
      <c r="D1" s="138"/>
      <c r="K1" s="68"/>
    </row>
    <row r="2" spans="2:13" ht="20.25" customHeight="1" x14ac:dyDescent="0.25">
      <c r="B2" s="139" t="s">
        <v>68</v>
      </c>
      <c r="C2" s="124" t="s">
        <v>75</v>
      </c>
      <c r="D2" s="124" t="s">
        <v>27</v>
      </c>
      <c r="E2" s="142" t="s">
        <v>25</v>
      </c>
      <c r="F2" s="124" t="s">
        <v>26</v>
      </c>
      <c r="G2" s="124" t="s">
        <v>64</v>
      </c>
      <c r="H2" s="134" t="s">
        <v>69</v>
      </c>
      <c r="I2" s="134" t="s">
        <v>71</v>
      </c>
      <c r="J2" s="134" t="s">
        <v>70</v>
      </c>
      <c r="K2" s="136" t="s">
        <v>72</v>
      </c>
    </row>
    <row r="3" spans="2:13" ht="36.75" customHeight="1" x14ac:dyDescent="0.25">
      <c r="B3" s="140"/>
      <c r="C3" s="141"/>
      <c r="D3" s="125"/>
      <c r="E3" s="143"/>
      <c r="F3" s="125"/>
      <c r="G3" s="125"/>
      <c r="H3" s="135"/>
      <c r="I3" s="135"/>
      <c r="J3" s="135"/>
      <c r="K3" s="137"/>
    </row>
    <row r="4" spans="2:13" ht="20.25" customHeight="1" thickBot="1" x14ac:dyDescent="0.3">
      <c r="B4" s="84">
        <v>1</v>
      </c>
      <c r="C4" s="74">
        <v>2</v>
      </c>
      <c r="D4" s="83"/>
      <c r="E4" s="85"/>
      <c r="F4" s="83"/>
      <c r="G4" s="83"/>
      <c r="H4" s="83">
        <v>3</v>
      </c>
      <c r="I4" s="83">
        <v>4</v>
      </c>
      <c r="J4" s="83">
        <v>5</v>
      </c>
      <c r="K4" s="76">
        <v>6</v>
      </c>
    </row>
    <row r="5" spans="2:13" ht="20.25" customHeight="1" x14ac:dyDescent="0.25">
      <c r="B5" s="7" t="s">
        <v>30</v>
      </c>
      <c r="C5" s="24" t="s">
        <v>73</v>
      </c>
      <c r="D5" s="25">
        <f t="shared" ref="D5:H5" si="0">SUM(D6:D17)</f>
        <v>23080237.619999997</v>
      </c>
      <c r="E5" s="57">
        <f t="shared" si="0"/>
        <v>16851875.998927023</v>
      </c>
      <c r="F5" s="26">
        <f t="shared" si="0"/>
        <v>123522</v>
      </c>
      <c r="G5" s="26">
        <f t="shared" ref="G5:G11" si="1">H5+J5</f>
        <v>14424162.322991403</v>
      </c>
      <c r="H5" s="26">
        <f t="shared" si="0"/>
        <v>14424162.322991403</v>
      </c>
      <c r="I5" s="26">
        <f>SUM(I6:I18)</f>
        <v>13759304.92299675</v>
      </c>
      <c r="J5" s="26"/>
      <c r="K5" s="27"/>
    </row>
    <row r="6" spans="2:13" ht="20.25" customHeight="1" x14ac:dyDescent="0.25">
      <c r="B6" s="8" t="s">
        <v>0</v>
      </c>
      <c r="C6" s="15" t="s">
        <v>28</v>
      </c>
      <c r="D6" s="77">
        <v>1799706.45</v>
      </c>
      <c r="E6" s="78">
        <f>D6*0.732633125515726</f>
        <v>1318524.5614743116</v>
      </c>
      <c r="F6" s="79">
        <f>D6*AF6</f>
        <v>0</v>
      </c>
      <c r="G6" s="77">
        <f t="shared" si="1"/>
        <v>823052.31561400148</v>
      </c>
      <c r="H6" s="49">
        <v>823052.31561400148</v>
      </c>
      <c r="I6" s="6">
        <v>823052.31561400148</v>
      </c>
      <c r="J6" s="5"/>
      <c r="K6" s="22"/>
    </row>
    <row r="7" spans="2:13" ht="20.25" customHeight="1" thickBot="1" x14ac:dyDescent="0.3">
      <c r="B7" s="8" t="s">
        <v>1</v>
      </c>
      <c r="C7" s="15" t="s">
        <v>29</v>
      </c>
      <c r="D7" s="77">
        <v>248750</v>
      </c>
      <c r="E7" s="78">
        <f>D7*0.732633125515726</f>
        <v>182242.48997203686</v>
      </c>
      <c r="F7" s="79">
        <f>D7*AF6</f>
        <v>0</v>
      </c>
      <c r="G7" s="77">
        <f t="shared" si="1"/>
        <v>169477.85250000001</v>
      </c>
      <c r="H7" s="49">
        <v>169477.85250000001</v>
      </c>
      <c r="I7" s="61">
        <f>H7-K7</f>
        <v>33895.570584453322</v>
      </c>
      <c r="J7" s="5"/>
      <c r="K7" s="92">
        <v>135582.28191554669</v>
      </c>
    </row>
    <row r="8" spans="2:13" ht="20.25" customHeight="1" x14ac:dyDescent="0.25">
      <c r="B8" s="8" t="s">
        <v>2</v>
      </c>
      <c r="C8" s="15" t="s">
        <v>37</v>
      </c>
      <c r="D8" s="77">
        <f>E8/0.5</f>
        <v>247044</v>
      </c>
      <c r="E8" s="78">
        <v>123522</v>
      </c>
      <c r="F8" s="79">
        <v>123522</v>
      </c>
      <c r="G8" s="77">
        <f t="shared" si="1"/>
        <v>123521.24</v>
      </c>
      <c r="H8" s="49">
        <v>123521.24</v>
      </c>
      <c r="I8" s="6">
        <v>123521.24</v>
      </c>
      <c r="J8" s="5"/>
      <c r="K8" s="22"/>
    </row>
    <row r="9" spans="2:13" ht="19.5" customHeight="1" thickBot="1" x14ac:dyDescent="0.3">
      <c r="B9" s="126" t="s">
        <v>3</v>
      </c>
      <c r="C9" s="128" t="s">
        <v>38</v>
      </c>
      <c r="D9" s="104">
        <v>716000.82</v>
      </c>
      <c r="E9" s="105">
        <f>D9*0.732633125515726</f>
        <v>524565.91862842266</v>
      </c>
      <c r="F9" s="106">
        <f>D9*AF6</f>
        <v>0</v>
      </c>
      <c r="G9" s="104">
        <f t="shared" si="1"/>
        <v>487824.24668075994</v>
      </c>
      <c r="H9" s="130">
        <v>487824.24668075994</v>
      </c>
      <c r="I9" s="132">
        <v>97564.849046455289</v>
      </c>
      <c r="J9" s="120"/>
      <c r="K9" s="122">
        <f>H9-I9</f>
        <v>390259.39763430465</v>
      </c>
      <c r="L9" s="113"/>
    </row>
    <row r="10" spans="2:13" ht="44.1" customHeight="1" thickBot="1" x14ac:dyDescent="0.3">
      <c r="B10" s="127"/>
      <c r="C10" s="129"/>
      <c r="D10" s="104"/>
      <c r="E10" s="105"/>
      <c r="F10" s="106"/>
      <c r="G10" s="104"/>
      <c r="H10" s="131"/>
      <c r="I10" s="133"/>
      <c r="J10" s="121"/>
      <c r="K10" s="123"/>
      <c r="L10" s="114"/>
    </row>
    <row r="11" spans="2:13" ht="17.25" customHeight="1" thickBot="1" x14ac:dyDescent="0.3">
      <c r="B11" s="144" t="s">
        <v>4</v>
      </c>
      <c r="C11" s="146" t="s">
        <v>39</v>
      </c>
      <c r="D11" s="77">
        <v>1325153.6000000001</v>
      </c>
      <c r="E11" s="78">
        <f>D11*0.732633125515726</f>
        <v>970851.4237564163</v>
      </c>
      <c r="F11" s="79">
        <f>D11*AF6</f>
        <v>0</v>
      </c>
      <c r="G11" s="77">
        <f t="shared" si="1"/>
        <v>902851.00044480001</v>
      </c>
      <c r="H11" s="147">
        <v>902851.00044480001</v>
      </c>
      <c r="I11" s="148">
        <v>0</v>
      </c>
      <c r="J11" s="148"/>
      <c r="K11" s="149">
        <f>H11-I11</f>
        <v>902851.00044480001</v>
      </c>
      <c r="L11" s="93">
        <f>K11-L12-L13</f>
        <v>237993.60642371792</v>
      </c>
    </row>
    <row r="12" spans="2:13" ht="26.45" customHeight="1" x14ac:dyDescent="0.25">
      <c r="B12" s="145"/>
      <c r="C12" s="146"/>
      <c r="D12" s="77"/>
      <c r="E12" s="78"/>
      <c r="F12" s="79"/>
      <c r="G12" s="77"/>
      <c r="H12" s="147"/>
      <c r="I12" s="148"/>
      <c r="J12" s="148"/>
      <c r="K12" s="150"/>
      <c r="L12" s="87">
        <v>335736.09</v>
      </c>
    </row>
    <row r="13" spans="2:13" ht="66" customHeight="1" x14ac:dyDescent="0.25">
      <c r="B13" s="8" t="s">
        <v>5</v>
      </c>
      <c r="C13" s="107" t="s">
        <v>40</v>
      </c>
      <c r="D13" s="151">
        <f>1935404.77+1054984.35</f>
        <v>2990389.12</v>
      </c>
      <c r="E13" s="153">
        <f>D13*0.732633125515726</f>
        <v>2190858.1274938216</v>
      </c>
      <c r="F13" s="155">
        <f>D13*AF6</f>
        <v>0</v>
      </c>
      <c r="G13" s="157">
        <f>H13+J13+H14+J14</f>
        <v>2037405.93</v>
      </c>
      <c r="H13" s="131">
        <v>2037405.93</v>
      </c>
      <c r="I13" s="133">
        <v>2037405.93</v>
      </c>
      <c r="J13" s="161"/>
      <c r="K13" s="163"/>
      <c r="L13" s="112">
        <v>329121.30402108212</v>
      </c>
    </row>
    <row r="14" spans="2:13" ht="45" customHeight="1" x14ac:dyDescent="0.25">
      <c r="B14" s="8" t="s">
        <v>5</v>
      </c>
      <c r="C14" s="15" t="s">
        <v>43</v>
      </c>
      <c r="D14" s="152"/>
      <c r="E14" s="154"/>
      <c r="F14" s="156"/>
      <c r="G14" s="158"/>
      <c r="H14" s="159"/>
      <c r="I14" s="160"/>
      <c r="J14" s="162"/>
      <c r="K14" s="164"/>
      <c r="L14" s="115">
        <f>K7+K9+L11</f>
        <v>763835.28597356926</v>
      </c>
    </row>
    <row r="15" spans="2:13" ht="45.6" customHeight="1" x14ac:dyDescent="0.25">
      <c r="B15" s="8" t="s">
        <v>6</v>
      </c>
      <c r="C15" s="15" t="s">
        <v>41</v>
      </c>
      <c r="D15" s="77">
        <v>2653201.98</v>
      </c>
      <c r="E15" s="78">
        <f>D15*0.73263312235</f>
        <v>1943823.6508326023</v>
      </c>
      <c r="F15" s="79">
        <f>D15*AF6</f>
        <v>0</v>
      </c>
      <c r="G15" s="77">
        <f>H15+J15</f>
        <v>954769.62775184168</v>
      </c>
      <c r="H15" s="49">
        <v>954769.62775184168</v>
      </c>
      <c r="I15" s="6">
        <v>954769.62775184168</v>
      </c>
      <c r="J15" s="5"/>
      <c r="K15" s="22"/>
      <c r="L15" s="66"/>
    </row>
    <row r="16" spans="2:13" ht="47.45" customHeight="1" x14ac:dyDescent="0.25">
      <c r="B16" s="8" t="s">
        <v>7</v>
      </c>
      <c r="C16" s="16" t="s">
        <v>62</v>
      </c>
      <c r="D16" s="152">
        <f>4399705.8+8700285.85</f>
        <v>13099991.649999999</v>
      </c>
      <c r="E16" s="154">
        <f>D16*0.732633125515726</f>
        <v>9597487.8267694116</v>
      </c>
      <c r="F16" s="156">
        <f>D16*AF6</f>
        <v>0</v>
      </c>
      <c r="G16" s="152">
        <f>H16+J16+H17+J17</f>
        <v>8925260.1099999994</v>
      </c>
      <c r="H16" s="177">
        <v>8925260.1099999994</v>
      </c>
      <c r="I16" s="178">
        <v>8925260.1099999994</v>
      </c>
      <c r="J16" s="165"/>
      <c r="K16" s="163"/>
      <c r="L16" s="66"/>
      <c r="M16" s="61"/>
    </row>
    <row r="17" spans="1:13" ht="48.6" customHeight="1" x14ac:dyDescent="0.25">
      <c r="B17" s="8" t="s">
        <v>7</v>
      </c>
      <c r="C17" s="16" t="s">
        <v>63</v>
      </c>
      <c r="D17" s="152"/>
      <c r="E17" s="154"/>
      <c r="F17" s="156"/>
      <c r="G17" s="152"/>
      <c r="H17" s="177"/>
      <c r="I17" s="178"/>
      <c r="J17" s="162"/>
      <c r="K17" s="164"/>
      <c r="L17" s="115"/>
      <c r="M17" s="61"/>
    </row>
    <row r="18" spans="1:13" ht="32.450000000000003" customHeight="1" thickBot="1" x14ac:dyDescent="0.3">
      <c r="B18" s="28">
        <v>1.9</v>
      </c>
      <c r="C18" s="29" t="s">
        <v>65</v>
      </c>
      <c r="D18" s="30"/>
      <c r="E18" s="58"/>
      <c r="F18" s="31"/>
      <c r="G18" s="30"/>
      <c r="H18" s="50">
        <v>0</v>
      </c>
      <c r="I18" s="32">
        <v>763835.28</v>
      </c>
      <c r="J18" s="92">
        <f>K7+K9+L11</f>
        <v>763835.28597356926</v>
      </c>
      <c r="K18" s="94"/>
      <c r="L18" s="118">
        <f>J18/0.7324*1.9558</f>
        <v>2039744.7464597304</v>
      </c>
      <c r="M18" s="61"/>
    </row>
    <row r="19" spans="1:13" ht="20.25" customHeight="1" x14ac:dyDescent="0.25">
      <c r="B19" s="7" t="s">
        <v>31</v>
      </c>
      <c r="C19" s="24" t="s">
        <v>73</v>
      </c>
      <c r="D19" s="25">
        <f>SUM(D20:D26)</f>
        <v>36215000</v>
      </c>
      <c r="E19" s="57">
        <f>SUM(E20:E26)</f>
        <v>27161250</v>
      </c>
      <c r="F19" s="25">
        <f>SUM(F20:F26)</f>
        <v>9053750</v>
      </c>
      <c r="G19" s="25">
        <f>H19+J19</f>
        <v>25531575</v>
      </c>
      <c r="H19" s="25">
        <f>SUM(H20:H26)</f>
        <v>25531575</v>
      </c>
      <c r="I19" s="25">
        <f>SUM(I20:I28)</f>
        <v>24687655.228980467</v>
      </c>
      <c r="J19" s="25"/>
      <c r="K19" s="33"/>
    </row>
    <row r="20" spans="1:13" ht="20.25" customHeight="1" x14ac:dyDescent="0.25">
      <c r="B20" s="9" t="s">
        <v>8</v>
      </c>
      <c r="C20" s="17" t="s">
        <v>42</v>
      </c>
      <c r="D20" s="80">
        <v>1650000</v>
      </c>
      <c r="E20" s="81">
        <f>D20*0.75</f>
        <v>1237500</v>
      </c>
      <c r="F20" s="82">
        <f>D20*0.25</f>
        <v>412500</v>
      </c>
      <c r="G20" s="80">
        <f>H20+J20</f>
        <v>1163250</v>
      </c>
      <c r="H20" s="51">
        <v>1163250</v>
      </c>
      <c r="I20" s="110">
        <v>0</v>
      </c>
      <c r="J20" s="5"/>
      <c r="K20" s="112">
        <f t="shared" ref="K20:K25" si="2">H20-I20</f>
        <v>1163250</v>
      </c>
    </row>
    <row r="21" spans="1:13" ht="31.5" customHeight="1" x14ac:dyDescent="0.25">
      <c r="B21" s="9" t="s">
        <v>9</v>
      </c>
      <c r="C21" s="18" t="s">
        <v>44</v>
      </c>
      <c r="D21" s="166">
        <f>15750000+1375000+2750000</f>
        <v>19875000</v>
      </c>
      <c r="E21" s="167">
        <f>D21*0.75</f>
        <v>14906250</v>
      </c>
      <c r="F21" s="168">
        <f>D21*0.25</f>
        <v>4968750</v>
      </c>
      <c r="G21" s="169">
        <f>H21+J21+H22+J22+H23+J23</f>
        <v>14011875</v>
      </c>
      <c r="H21" s="170">
        <v>14011875</v>
      </c>
      <c r="I21" s="173">
        <v>14011875</v>
      </c>
      <c r="J21" s="165"/>
      <c r="K21" s="174">
        <f t="shared" si="2"/>
        <v>0</v>
      </c>
    </row>
    <row r="22" spans="1:13" ht="116.45" customHeight="1" x14ac:dyDescent="0.25">
      <c r="B22" s="9" t="s">
        <v>9</v>
      </c>
      <c r="C22" s="18" t="s">
        <v>45</v>
      </c>
      <c r="D22" s="166"/>
      <c r="E22" s="167"/>
      <c r="F22" s="168"/>
      <c r="G22" s="169"/>
      <c r="H22" s="171"/>
      <c r="I22" s="173"/>
      <c r="J22" s="161"/>
      <c r="K22" s="175"/>
    </row>
    <row r="23" spans="1:13" ht="68.099999999999994" customHeight="1" x14ac:dyDescent="0.25">
      <c r="B23" s="9" t="s">
        <v>9</v>
      </c>
      <c r="C23" s="18" t="s">
        <v>46</v>
      </c>
      <c r="D23" s="166"/>
      <c r="E23" s="167"/>
      <c r="F23" s="168"/>
      <c r="G23" s="169"/>
      <c r="H23" s="172"/>
      <c r="I23" s="173"/>
      <c r="J23" s="162"/>
      <c r="K23" s="176"/>
    </row>
    <row r="24" spans="1:13" ht="46.5" customHeight="1" x14ac:dyDescent="0.25">
      <c r="B24" s="9" t="s">
        <v>10</v>
      </c>
      <c r="C24" s="18" t="s">
        <v>47</v>
      </c>
      <c r="D24" s="80">
        <v>8500000</v>
      </c>
      <c r="E24" s="81">
        <f>D24*0.75</f>
        <v>6375000</v>
      </c>
      <c r="F24" s="82">
        <f>D24*0.25</f>
        <v>2125000</v>
      </c>
      <c r="G24" s="80">
        <f>H24+J24</f>
        <v>5992500</v>
      </c>
      <c r="H24" s="111">
        <v>5992500</v>
      </c>
      <c r="I24" s="75">
        <v>5992500</v>
      </c>
      <c r="J24" s="14"/>
      <c r="K24" s="23">
        <f t="shared" si="2"/>
        <v>0</v>
      </c>
    </row>
    <row r="25" spans="1:13" ht="50.1" customHeight="1" x14ac:dyDescent="0.25">
      <c r="B25" s="9" t="s">
        <v>11</v>
      </c>
      <c r="C25" s="18" t="s">
        <v>48</v>
      </c>
      <c r="D25" s="80">
        <v>565000</v>
      </c>
      <c r="E25" s="81">
        <f>D25*0.75</f>
        <v>423750</v>
      </c>
      <c r="F25" s="82">
        <f>D25*0.25</f>
        <v>141250</v>
      </c>
      <c r="G25" s="80">
        <f>H25+J25</f>
        <v>398325</v>
      </c>
      <c r="H25" s="52">
        <v>398325</v>
      </c>
      <c r="I25" s="19">
        <v>0</v>
      </c>
      <c r="J25" s="14"/>
      <c r="K25" s="102">
        <f t="shared" si="2"/>
        <v>398325</v>
      </c>
      <c r="L25" s="103"/>
    </row>
    <row r="26" spans="1:13" ht="20.25" customHeight="1" x14ac:dyDescent="0.25">
      <c r="B26" s="179" t="s">
        <v>12</v>
      </c>
      <c r="C26" s="181" t="s">
        <v>49</v>
      </c>
      <c r="D26" s="80">
        <v>5625000</v>
      </c>
      <c r="E26" s="81">
        <f>D26*0.75</f>
        <v>4218750</v>
      </c>
      <c r="F26" s="82">
        <f>D26*0.25</f>
        <v>1406250</v>
      </c>
      <c r="G26" s="80">
        <f>H26+I26</f>
        <v>4621135.783311177</v>
      </c>
      <c r="H26" s="183">
        <v>3965625</v>
      </c>
      <c r="I26" s="165">
        <v>655510.78331117705</v>
      </c>
      <c r="K26" s="102">
        <v>3293708.3554039905</v>
      </c>
      <c r="L26" s="103"/>
      <c r="M26" s="61"/>
    </row>
    <row r="27" spans="1:13" ht="20.25" customHeight="1" x14ac:dyDescent="0.25">
      <c r="B27" s="180"/>
      <c r="C27" s="182"/>
      <c r="D27" s="96"/>
      <c r="E27" s="97"/>
      <c r="F27" s="2"/>
      <c r="G27" s="96"/>
      <c r="H27" s="184"/>
      <c r="I27" s="162"/>
      <c r="K27" s="108">
        <v>16405.86128483247</v>
      </c>
      <c r="L27" s="103"/>
      <c r="M27" s="61"/>
    </row>
    <row r="28" spans="1:13" ht="20.25" customHeight="1" thickBot="1" x14ac:dyDescent="0.3">
      <c r="B28" s="28" t="s">
        <v>67</v>
      </c>
      <c r="C28" s="29" t="s">
        <v>66</v>
      </c>
      <c r="D28" s="34"/>
      <c r="E28" s="60"/>
      <c r="F28" s="35"/>
      <c r="G28" s="34"/>
      <c r="H28" s="53">
        <v>0</v>
      </c>
      <c r="I28" s="36">
        <v>4027769.4456692906</v>
      </c>
      <c r="J28" s="91">
        <f>L12+K25+K26</f>
        <v>4027769.4454039903</v>
      </c>
      <c r="K28" s="95"/>
    </row>
    <row r="29" spans="1:13" ht="20.25" customHeight="1" x14ac:dyDescent="0.25">
      <c r="B29" s="7" t="s">
        <v>32</v>
      </c>
      <c r="C29" s="24" t="s">
        <v>73</v>
      </c>
      <c r="D29" s="25">
        <f>SUM(D30:D32)</f>
        <v>12414578</v>
      </c>
      <c r="E29" s="57">
        <f>SUM(E30:E32)</f>
        <v>10476631</v>
      </c>
      <c r="F29" s="25">
        <f>SUM(F30:F32)</f>
        <v>1937947</v>
      </c>
      <c r="G29" s="25">
        <f>H29+J29</f>
        <v>9826839.9729322046</v>
      </c>
      <c r="H29" s="25">
        <f>SUM(H30:H32)</f>
        <v>9826839.9729322046</v>
      </c>
      <c r="I29" s="25">
        <f>SUM(I30:I32)</f>
        <v>9826839.9729322046</v>
      </c>
      <c r="J29" s="73"/>
      <c r="K29" s="37"/>
      <c r="M29" s="61"/>
    </row>
    <row r="30" spans="1:13" ht="20.25" customHeight="1" x14ac:dyDescent="0.25">
      <c r="B30" s="9" t="s">
        <v>13</v>
      </c>
      <c r="C30" s="18" t="s">
        <v>61</v>
      </c>
      <c r="D30" s="166">
        <v>7435678</v>
      </c>
      <c r="E30" s="167">
        <v>6493511</v>
      </c>
      <c r="F30" s="168">
        <f>D30-E30</f>
        <v>942167</v>
      </c>
      <c r="G30" s="166">
        <f>H30+J30+H31+J31</f>
        <v>6493511</v>
      </c>
      <c r="H30" s="170">
        <v>6493511</v>
      </c>
      <c r="I30" s="185">
        <v>6493511</v>
      </c>
      <c r="J30" s="189"/>
      <c r="K30" s="191">
        <f t="shared" ref="K30" si="3">H30-I30</f>
        <v>0</v>
      </c>
      <c r="L30" s="61"/>
    </row>
    <row r="31" spans="1:13" ht="20.25" customHeight="1" x14ac:dyDescent="0.25">
      <c r="B31" s="9" t="s">
        <v>13</v>
      </c>
      <c r="C31" s="17" t="s">
        <v>60</v>
      </c>
      <c r="D31" s="166"/>
      <c r="E31" s="167"/>
      <c r="F31" s="168"/>
      <c r="G31" s="166"/>
      <c r="H31" s="172"/>
      <c r="I31" s="186"/>
      <c r="J31" s="190"/>
      <c r="K31" s="192"/>
      <c r="L31" s="61"/>
    </row>
    <row r="32" spans="1:13" ht="15" customHeight="1" x14ac:dyDescent="0.25">
      <c r="A32" s="109"/>
      <c r="B32" s="193" t="s">
        <v>14</v>
      </c>
      <c r="C32" s="195" t="s">
        <v>50</v>
      </c>
      <c r="D32" s="80">
        <f>E32/0.8</f>
        <v>4978900</v>
      </c>
      <c r="E32" s="81">
        <v>3983120</v>
      </c>
      <c r="F32" s="82">
        <f>D32*0.2</f>
        <v>995780</v>
      </c>
      <c r="G32" s="80">
        <f>H32+J32</f>
        <v>3333328.9729322046</v>
      </c>
      <c r="H32" s="197">
        <v>3333328.9729322046</v>
      </c>
      <c r="I32" s="199">
        <v>3333328.9729322046</v>
      </c>
      <c r="J32" s="201"/>
      <c r="K32" s="203">
        <f>H32-I32</f>
        <v>0</v>
      </c>
      <c r="L32" s="61"/>
    </row>
    <row r="33" spans="1:13" ht="15" customHeight="1" thickBot="1" x14ac:dyDescent="0.3">
      <c r="A33" s="109"/>
      <c r="B33" s="194"/>
      <c r="C33" s="196"/>
      <c r="D33" s="101"/>
      <c r="E33" s="101"/>
      <c r="F33" s="101"/>
      <c r="G33" s="101"/>
      <c r="H33" s="198"/>
      <c r="I33" s="200"/>
      <c r="J33" s="202"/>
      <c r="K33" s="204"/>
      <c r="L33" s="61"/>
    </row>
    <row r="34" spans="1:13" ht="20.25" customHeight="1" x14ac:dyDescent="0.25">
      <c r="B34" s="98" t="s">
        <v>33</v>
      </c>
      <c r="C34" s="24" t="s">
        <v>73</v>
      </c>
      <c r="D34" s="13">
        <f t="shared" ref="D34:H34" si="4">SUM(D35:D36)</f>
        <v>20293087.059999999</v>
      </c>
      <c r="E34" s="99">
        <f t="shared" si="4"/>
        <v>17249124.000999998</v>
      </c>
      <c r="F34" s="13">
        <f t="shared" si="4"/>
        <v>3043963.0589999999</v>
      </c>
      <c r="G34" s="13">
        <f t="shared" ref="G34:G46" si="5">H34+J34</f>
        <v>16119164.448621545</v>
      </c>
      <c r="H34" s="13">
        <f t="shared" si="4"/>
        <v>16119164.448621545</v>
      </c>
      <c r="I34" s="13">
        <f>SUM(I35:I36)</f>
        <v>15792774.973927459</v>
      </c>
      <c r="J34" s="13"/>
      <c r="K34" s="100"/>
    </row>
    <row r="35" spans="1:13" ht="20.25" customHeight="1" x14ac:dyDescent="0.25">
      <c r="B35" s="116" t="s">
        <v>15</v>
      </c>
      <c r="C35" s="17" t="s">
        <v>51</v>
      </c>
      <c r="D35" s="80">
        <v>293725</v>
      </c>
      <c r="E35" s="81">
        <f>D35*0.85</f>
        <v>249666.25</v>
      </c>
      <c r="F35" s="1">
        <f>D35*0.15</f>
        <v>44058.75</v>
      </c>
      <c r="G35" s="80">
        <f t="shared" si="5"/>
        <v>233311.42362342315</v>
      </c>
      <c r="H35" s="51">
        <v>233311.42362342315</v>
      </c>
      <c r="I35" s="86">
        <v>231777.42892933835</v>
      </c>
      <c r="J35" s="14"/>
      <c r="K35" s="108">
        <f>H35-I35</f>
        <v>1533.9946940848022</v>
      </c>
      <c r="L35" s="119">
        <f>K35*1.9558/0.85</f>
        <v>3529.6315561071247</v>
      </c>
    </row>
    <row r="36" spans="1:13" ht="65.45" customHeight="1" thickBot="1" x14ac:dyDescent="0.3">
      <c r="B36" s="117" t="s">
        <v>16</v>
      </c>
      <c r="C36" s="39" t="s">
        <v>52</v>
      </c>
      <c r="D36" s="34">
        <v>19999362.059999999</v>
      </c>
      <c r="E36" s="60">
        <f>D36*0.85</f>
        <v>16999457.750999998</v>
      </c>
      <c r="F36" s="40">
        <f>D36*0.15</f>
        <v>2999904.3089999999</v>
      </c>
      <c r="G36" s="34">
        <f t="shared" si="5"/>
        <v>15885853.024998121</v>
      </c>
      <c r="H36" s="54">
        <v>15885853.024998121</v>
      </c>
      <c r="I36" s="86">
        <v>15560997.544998121</v>
      </c>
      <c r="J36" s="89"/>
      <c r="K36" s="88">
        <f>H36-I36</f>
        <v>324855.48000000045</v>
      </c>
      <c r="L36" s="119">
        <f>K36*1.9558/0.85</f>
        <v>747473.3503341187</v>
      </c>
    </row>
    <row r="37" spans="1:13" ht="20.25" customHeight="1" x14ac:dyDescent="0.25">
      <c r="B37" s="7" t="s">
        <v>34</v>
      </c>
      <c r="C37" s="24" t="s">
        <v>73</v>
      </c>
      <c r="D37" s="25">
        <f t="shared" ref="D37:H37" si="6">SUM(D38:D41)</f>
        <v>12706991</v>
      </c>
      <c r="E37" s="57">
        <f t="shared" si="6"/>
        <v>9702741</v>
      </c>
      <c r="F37" s="25">
        <f t="shared" si="6"/>
        <v>3004250</v>
      </c>
      <c r="G37" s="25">
        <f t="shared" si="5"/>
        <v>8471985</v>
      </c>
      <c r="H37" s="25">
        <f t="shared" si="6"/>
        <v>8471985</v>
      </c>
      <c r="I37" s="25">
        <f>SUM(I38:I41)</f>
        <v>10307151.640000001</v>
      </c>
      <c r="J37" s="25"/>
      <c r="K37" s="33"/>
    </row>
    <row r="38" spans="1:13" ht="20.25" customHeight="1" x14ac:dyDescent="0.25">
      <c r="B38" s="9" t="s">
        <v>17</v>
      </c>
      <c r="C38" s="18" t="s">
        <v>53</v>
      </c>
      <c r="D38" s="80">
        <v>97000</v>
      </c>
      <c r="E38" s="81">
        <f>D38*0.75</f>
        <v>72750</v>
      </c>
      <c r="F38" s="82">
        <f>D38*0.25</f>
        <v>24250</v>
      </c>
      <c r="G38" s="80">
        <f t="shared" si="5"/>
        <v>68385</v>
      </c>
      <c r="H38" s="51">
        <v>68385</v>
      </c>
      <c r="I38" s="86">
        <v>68385</v>
      </c>
      <c r="J38" s="14"/>
      <c r="K38" s="23">
        <f t="shared" ref="K38:K40" si="7">H38-I38</f>
        <v>0</v>
      </c>
      <c r="L38" s="61"/>
    </row>
    <row r="39" spans="1:13" ht="20.25" customHeight="1" x14ac:dyDescent="0.25">
      <c r="B39" s="11" t="s">
        <v>18</v>
      </c>
      <c r="C39" s="20" t="s">
        <v>54</v>
      </c>
      <c r="D39" s="3">
        <v>689991</v>
      </c>
      <c r="E39" s="81">
        <v>689991</v>
      </c>
      <c r="F39" s="3">
        <v>0</v>
      </c>
      <c r="G39" s="3">
        <f t="shared" si="5"/>
        <v>0</v>
      </c>
      <c r="H39" s="55">
        <v>0</v>
      </c>
      <c r="I39" s="4">
        <v>0</v>
      </c>
      <c r="J39" s="14"/>
      <c r="K39" s="23">
        <f t="shared" si="7"/>
        <v>0</v>
      </c>
    </row>
    <row r="40" spans="1:13" ht="20.25" customHeight="1" x14ac:dyDescent="0.25">
      <c r="B40" s="9" t="s">
        <v>19</v>
      </c>
      <c r="C40" s="18" t="s">
        <v>55</v>
      </c>
      <c r="D40" s="80">
        <f>E40/0.75</f>
        <v>970000</v>
      </c>
      <c r="E40" s="81">
        <v>727500</v>
      </c>
      <c r="F40" s="82">
        <f>D40*0.25</f>
        <v>242500</v>
      </c>
      <c r="G40" s="80">
        <f t="shared" si="5"/>
        <v>683850</v>
      </c>
      <c r="H40" s="51">
        <v>683850</v>
      </c>
      <c r="I40" s="86">
        <v>683850</v>
      </c>
      <c r="J40" s="14"/>
      <c r="K40" s="23">
        <f t="shared" si="7"/>
        <v>0</v>
      </c>
      <c r="L40" s="59"/>
    </row>
    <row r="41" spans="1:13" ht="33.6" customHeight="1" thickBot="1" x14ac:dyDescent="0.3">
      <c r="B41" s="10" t="s">
        <v>20</v>
      </c>
      <c r="C41" s="39" t="s">
        <v>56</v>
      </c>
      <c r="D41" s="34">
        <f>E41/0.75</f>
        <v>10950000</v>
      </c>
      <c r="E41" s="60">
        <v>8212500</v>
      </c>
      <c r="F41" s="35">
        <f>D41*0.25</f>
        <v>2737500</v>
      </c>
      <c r="G41" s="34">
        <f t="shared" si="5"/>
        <v>9554916.6400000006</v>
      </c>
      <c r="H41" s="71">
        <v>7719750</v>
      </c>
      <c r="I41" s="72">
        <f>H41+J41</f>
        <v>9554916.6400000006</v>
      </c>
      <c r="J41" s="90">
        <f>K20+K27+K35+K36+L13</f>
        <v>1835166.64</v>
      </c>
      <c r="K41" s="95"/>
      <c r="L41" s="59"/>
      <c r="M41" s="61"/>
    </row>
    <row r="42" spans="1:13" ht="20.25" customHeight="1" x14ac:dyDescent="0.25">
      <c r="B42" s="7" t="s">
        <v>35</v>
      </c>
      <c r="C42" s="24" t="s">
        <v>73</v>
      </c>
      <c r="D42" s="25">
        <f t="shared" ref="D42:H42" si="8">SUM(D43:D45)</f>
        <v>3333333.33</v>
      </c>
      <c r="E42" s="57">
        <f t="shared" si="8"/>
        <v>2499999.9975000001</v>
      </c>
      <c r="F42" s="25">
        <f t="shared" si="8"/>
        <v>833333.33250000002</v>
      </c>
      <c r="G42" s="25">
        <f t="shared" si="5"/>
        <v>2325000</v>
      </c>
      <c r="H42" s="25">
        <f t="shared" si="8"/>
        <v>2325000</v>
      </c>
      <c r="I42" s="25">
        <f>SUM(I43:I45)</f>
        <v>2325000</v>
      </c>
      <c r="J42" s="25"/>
      <c r="K42" s="33"/>
    </row>
    <row r="43" spans="1:13" ht="20.25" customHeight="1" x14ac:dyDescent="0.25">
      <c r="B43" s="9" t="s">
        <v>21</v>
      </c>
      <c r="C43" s="21" t="s">
        <v>57</v>
      </c>
      <c r="D43" s="80">
        <f>E43/0.75</f>
        <v>1666667</v>
      </c>
      <c r="E43" s="81">
        <v>1250000.25</v>
      </c>
      <c r="F43" s="82">
        <f>D43*0.25</f>
        <v>416666.75</v>
      </c>
      <c r="G43" s="80">
        <f t="shared" si="5"/>
        <v>1162500.2324999999</v>
      </c>
      <c r="H43" s="51">
        <v>1162500.2324999999</v>
      </c>
      <c r="I43" s="86">
        <v>1162500.2324999999</v>
      </c>
      <c r="J43" s="14"/>
      <c r="K43" s="23">
        <f t="shared" ref="K43:K45" si="9">H43-I43</f>
        <v>0</v>
      </c>
    </row>
    <row r="44" spans="1:13" ht="20.25" customHeight="1" x14ac:dyDescent="0.25">
      <c r="B44" s="9" t="s">
        <v>22</v>
      </c>
      <c r="C44" s="21" t="s">
        <v>58</v>
      </c>
      <c r="D44" s="80">
        <v>833333.33</v>
      </c>
      <c r="E44" s="81">
        <f>D44*0.75</f>
        <v>624999.99749999994</v>
      </c>
      <c r="F44" s="82">
        <f>D44*0.25</f>
        <v>208333.33249999999</v>
      </c>
      <c r="G44" s="80">
        <f t="shared" si="5"/>
        <v>581250.37199999997</v>
      </c>
      <c r="H44" s="51">
        <v>581250.37199999997</v>
      </c>
      <c r="I44" s="86">
        <v>581250.37199999997</v>
      </c>
      <c r="J44" s="14"/>
      <c r="K44" s="23">
        <f t="shared" si="9"/>
        <v>0</v>
      </c>
    </row>
    <row r="45" spans="1:13" ht="20.25" customHeight="1" thickBot="1" x14ac:dyDescent="0.3">
      <c r="B45" s="10" t="s">
        <v>23</v>
      </c>
      <c r="C45" s="42" t="s">
        <v>59</v>
      </c>
      <c r="D45" s="34">
        <v>833333</v>
      </c>
      <c r="E45" s="60">
        <f>D45*0.75</f>
        <v>624999.75</v>
      </c>
      <c r="F45" s="35">
        <f>D45*0.25</f>
        <v>208333.25</v>
      </c>
      <c r="G45" s="34">
        <f t="shared" si="5"/>
        <v>581249.39549999998</v>
      </c>
      <c r="H45" s="54">
        <v>581249.39549999998</v>
      </c>
      <c r="I45" s="41">
        <v>581249.39549999998</v>
      </c>
      <c r="J45" s="89"/>
      <c r="K45" s="38">
        <f t="shared" si="9"/>
        <v>0</v>
      </c>
    </row>
    <row r="46" spans="1:13" ht="20.25" customHeight="1" thickBot="1" x14ac:dyDescent="0.3">
      <c r="B46" s="12" t="s">
        <v>24</v>
      </c>
      <c r="C46" s="46" t="s">
        <v>74</v>
      </c>
      <c r="D46" s="47">
        <v>5500000</v>
      </c>
      <c r="E46" s="62">
        <v>4125000</v>
      </c>
      <c r="F46" s="47">
        <f>D46*0.25</f>
        <v>1375000</v>
      </c>
      <c r="G46" s="47">
        <f t="shared" si="5"/>
        <v>4125000</v>
      </c>
      <c r="H46" s="63">
        <f>'[2]интерв.логика+бюджет'!$M$77</f>
        <v>4125000</v>
      </c>
      <c r="I46" s="63">
        <v>4125000</v>
      </c>
      <c r="J46" s="47"/>
      <c r="K46" s="48"/>
    </row>
    <row r="47" spans="1:13" ht="20.25" customHeight="1" thickBot="1" x14ac:dyDescent="0.3">
      <c r="B47" s="187" t="s">
        <v>36</v>
      </c>
      <c r="C47" s="188"/>
      <c r="D47" s="43">
        <f>SUM(D5+D19+D29+D34+D37+D42+D46)</f>
        <v>113543227.01000001</v>
      </c>
      <c r="E47" s="64">
        <f>SUM(E5+E19+E29+E34+E37+E42+E46)</f>
        <v>88066621.997427031</v>
      </c>
      <c r="F47" s="44">
        <f>SUM(F5+F19+F29+F34+F37+F42+F46)</f>
        <v>19371765.3915</v>
      </c>
      <c r="G47" s="43">
        <f>SUM(G5+G19+G29+G34+G37+G42+G46)</f>
        <v>80823726.744545147</v>
      </c>
      <c r="H47" s="44">
        <f>SUM(H5+H19+H29+H34+H37+H42+H46)</f>
        <v>80823726.744545147</v>
      </c>
      <c r="I47" s="44">
        <f>I46+I37+I19+I5+I29+I42+I34</f>
        <v>80823726.738836884</v>
      </c>
      <c r="J47" s="44">
        <f>J41+J28+J18</f>
        <v>6626771.3713775594</v>
      </c>
      <c r="K47" s="45">
        <f>SUM(K6:K46)</f>
        <v>6626771.3713775594</v>
      </c>
    </row>
    <row r="48" spans="1:13" ht="20.25" customHeight="1" x14ac:dyDescent="0.25">
      <c r="H48" s="66"/>
      <c r="I48" s="66"/>
      <c r="K48" s="70"/>
    </row>
    <row r="49" spans="8:11" ht="20.25" customHeight="1" x14ac:dyDescent="0.25">
      <c r="H49" s="67"/>
      <c r="I49" s="67"/>
      <c r="J49" s="66"/>
      <c r="K49" s="70"/>
    </row>
    <row r="50" spans="8:11" ht="20.25" customHeight="1" x14ac:dyDescent="0.25">
      <c r="H50" s="66"/>
      <c r="I50" s="66"/>
    </row>
    <row r="51" spans="8:11" ht="20.25" customHeight="1" x14ac:dyDescent="0.25">
      <c r="H51" s="66"/>
      <c r="I51" s="66"/>
      <c r="K51" s="70"/>
    </row>
    <row r="52" spans="8:11" ht="20.25" customHeight="1" x14ac:dyDescent="0.25">
      <c r="H52" s="66">
        <f>G44*1.9558</f>
        <v>1136809.4775576</v>
      </c>
      <c r="I52" s="66"/>
    </row>
  </sheetData>
  <mergeCells count="66">
    <mergeCell ref="B47:C47"/>
    <mergeCell ref="J30:J31"/>
    <mergeCell ref="K30:K31"/>
    <mergeCell ref="B32:B33"/>
    <mergeCell ref="C32:C33"/>
    <mergeCell ref="H32:H33"/>
    <mergeCell ref="I32:I33"/>
    <mergeCell ref="J32:J33"/>
    <mergeCell ref="K32:K33"/>
    <mergeCell ref="B26:B27"/>
    <mergeCell ref="C26:C27"/>
    <mergeCell ref="H26:H27"/>
    <mergeCell ref="I26:I27"/>
    <mergeCell ref="D30:D31"/>
    <mergeCell ref="E30:E31"/>
    <mergeCell ref="F30:F31"/>
    <mergeCell ref="G30:G31"/>
    <mergeCell ref="H30:H31"/>
    <mergeCell ref="I30:I31"/>
    <mergeCell ref="J16:J17"/>
    <mergeCell ref="K16:K17"/>
    <mergeCell ref="D21:D23"/>
    <mergeCell ref="E21:E23"/>
    <mergeCell ref="F21:F23"/>
    <mergeCell ref="G21:G23"/>
    <mergeCell ref="H21:H23"/>
    <mergeCell ref="I21:I23"/>
    <mergeCell ref="J21:J23"/>
    <mergeCell ref="K21:K23"/>
    <mergeCell ref="D16:D17"/>
    <mergeCell ref="E16:E17"/>
    <mergeCell ref="F16:F17"/>
    <mergeCell ref="G16:G17"/>
    <mergeCell ref="H16:H17"/>
    <mergeCell ref="I16:I17"/>
    <mergeCell ref="K11:K12"/>
    <mergeCell ref="D13:D14"/>
    <mergeCell ref="E13:E14"/>
    <mergeCell ref="F13:F14"/>
    <mergeCell ref="G13:G14"/>
    <mergeCell ref="H13:H14"/>
    <mergeCell ref="I13:I14"/>
    <mergeCell ref="J13:J14"/>
    <mergeCell ref="K13:K14"/>
    <mergeCell ref="B11:B12"/>
    <mergeCell ref="C11:C12"/>
    <mergeCell ref="H11:H12"/>
    <mergeCell ref="I11:I12"/>
    <mergeCell ref="J11:J12"/>
    <mergeCell ref="B1:D1"/>
    <mergeCell ref="B2:B3"/>
    <mergeCell ref="C2:C3"/>
    <mergeCell ref="D2:D3"/>
    <mergeCell ref="E2:E3"/>
    <mergeCell ref="J9:J10"/>
    <mergeCell ref="K9:K10"/>
    <mergeCell ref="F2:F3"/>
    <mergeCell ref="B9:B10"/>
    <mergeCell ref="C9:C10"/>
    <mergeCell ref="H9:H10"/>
    <mergeCell ref="I9:I10"/>
    <mergeCell ref="G2:G3"/>
    <mergeCell ref="H2:H3"/>
    <mergeCell ref="I2:I3"/>
    <mergeCell ref="J2:J3"/>
    <mergeCell ref="K2:K3"/>
  </mergeCells>
  <conditionalFormatting sqref="I20 I38 I40:I41 I43:I46 I24:I25 I35:I36">
    <cfRule type="cellIs" dxfId="7" priority="7" stopIfTrue="1" operator="lessThan">
      <formula>0</formula>
    </cfRule>
  </conditionalFormatting>
  <conditionalFormatting sqref="J30">
    <cfRule type="cellIs" dxfId="6" priority="8" stopIfTrue="1" operator="lessThan">
      <formula>0</formula>
    </cfRule>
  </conditionalFormatting>
  <conditionalFormatting sqref="I30">
    <cfRule type="cellIs" dxfId="5" priority="5" stopIfTrue="1" operator="lessThan">
      <formula>0</formula>
    </cfRule>
  </conditionalFormatting>
  <conditionalFormatting sqref="H30">
    <cfRule type="cellIs" dxfId="4" priority="2" stopIfTrue="1" operator="lessThan">
      <formula>0</formula>
    </cfRule>
  </conditionalFormatting>
  <conditionalFormatting sqref="I21">
    <cfRule type="cellIs" dxfId="3" priority="6" stopIfTrue="1" operator="lessThan">
      <formula>0</formula>
    </cfRule>
  </conditionalFormatting>
  <conditionalFormatting sqref="H20 H35:H36 H38 H40:H41 H43:H46 H24:H26">
    <cfRule type="cellIs" dxfId="2" priority="4" stopIfTrue="1" operator="lessThan">
      <formula>0</formula>
    </cfRule>
  </conditionalFormatting>
  <conditionalFormatting sqref="H21">
    <cfRule type="cellIs" dxfId="1" priority="3" stopIfTrue="1" operator="lessThan">
      <formula>0</formula>
    </cfRule>
  </conditionalFormatting>
  <conditionalFormatting sqref="K30">
    <cfRule type="cellIs" dxfId="0" priority="1" stopIfTrue="1" operator="lessThan">
      <formula>0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COVID 19 EMFF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D. Dimitrova</dc:creator>
  <cp:lastModifiedBy>Krasimira Dankova</cp:lastModifiedBy>
  <cp:lastPrinted>2020-02-06T13:39:10Z</cp:lastPrinted>
  <dcterms:created xsi:type="dcterms:W3CDTF">2019-06-17T14:14:52Z</dcterms:created>
  <dcterms:modified xsi:type="dcterms:W3CDTF">2020-05-07T10:57:40Z</dcterms:modified>
</cp:coreProperties>
</file>