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6" windowHeight="12816" activeTab="2"/>
  </bookViews>
  <sheets>
    <sheet name="Result indicators" sheetId="1" r:id="rId1"/>
    <sheet name="Output indicators" sheetId="2" r:id="rId2"/>
    <sheet name="BG PAF" sheetId="3" r:id="rId3"/>
  </sheets>
  <definedNames>
    <definedName name="Z_783981BD_9A87_475F_BA2C_657E9CF2E281_.wvu.Cols" localSheetId="0" hidden="1">'Result indicators'!$P:$P</definedName>
    <definedName name="Z_EC9E1545_769D_4EF2_A86E_92B849CC1AD2_.wvu.Cols" localSheetId="0" hidden="1">'Result indicators'!$P:$P</definedName>
  </definedNames>
  <calcPr calcId="145621"/>
  <customWorkbookViews>
    <customWorkbookView name="Nevena Todorova - Personal View" guid="{EC9E1545-769D-4EF2-A86E-92B849CC1AD2}" mergeInterval="0" personalView="1" maximized="1" windowWidth="1916" windowHeight="803" activeSheetId="1"/>
    <customWorkbookView name="Boryana Vodenicharska - Personal View" guid="{783981BD-9A87-475F-BA2C-657E9CF2E281}" mergeInterval="0" personalView="1" maximized="1" windowWidth="1916" windowHeight="854" activeSheetId="1" showComments="commIndAndComment"/>
  </customWorkbookViews>
</workbook>
</file>

<file path=xl/calcChain.xml><?xml version="1.0" encoding="utf-8"?>
<calcChain xmlns="http://schemas.openxmlformats.org/spreadsheetml/2006/main">
  <c r="D27" i="3" l="1"/>
  <c r="C27" i="3"/>
  <c r="F44" i="1" l="1"/>
  <c r="F19" i="1" l="1"/>
  <c r="F83" i="1" l="1"/>
  <c r="I83" i="1" s="1"/>
  <c r="F85" i="1"/>
  <c r="I85" i="1" s="1"/>
  <c r="F84" i="1"/>
  <c r="I84" i="1" s="1"/>
  <c r="G45" i="1"/>
  <c r="F45" i="1" s="1"/>
  <c r="F52" i="1"/>
  <c r="H19" i="1"/>
  <c r="F81" i="1" s="1"/>
  <c r="G27" i="1"/>
  <c r="F27" i="1" s="1"/>
  <c r="G25" i="1"/>
  <c r="G7" i="1"/>
  <c r="F7" i="1" s="1"/>
  <c r="F18" i="1"/>
  <c r="G10" i="1"/>
  <c r="F10" i="1" s="1"/>
  <c r="F64" i="1"/>
  <c r="F25" i="1"/>
  <c r="F34" i="1"/>
  <c r="G16" i="1"/>
  <c r="F16" i="1" s="1"/>
  <c r="G18" i="1"/>
  <c r="H37" i="1"/>
  <c r="G37" i="1" s="1"/>
  <c r="F37" i="1" s="1"/>
  <c r="G49" i="1"/>
  <c r="F49" i="1" s="1"/>
  <c r="Q53" i="1"/>
  <c r="K18" i="2"/>
  <c r="K19" i="2"/>
  <c r="F51" i="1"/>
  <c r="F57" i="1"/>
  <c r="F66" i="1"/>
  <c r="I14" i="2"/>
  <c r="I15" i="2"/>
  <c r="I16" i="2"/>
  <c r="K17" i="2"/>
  <c r="I81" i="1" l="1"/>
  <c r="F86" i="1"/>
  <c r="I86" i="1" s="1"/>
  <c r="G81" i="1"/>
  <c r="F73" i="1"/>
  <c r="F82" i="1"/>
  <c r="G84" i="1"/>
  <c r="H84" i="1" s="1"/>
  <c r="J84" i="1" s="1"/>
  <c r="G85" i="1"/>
  <c r="H85" i="1" s="1"/>
  <c r="G83" i="1"/>
  <c r="H83" i="1" s="1"/>
  <c r="J83" i="1" s="1"/>
  <c r="G73" i="1"/>
  <c r="E73" i="1" l="1"/>
  <c r="H81" i="1"/>
  <c r="J81" i="1" s="1"/>
  <c r="H86" i="1"/>
  <c r="J86" i="1" s="1"/>
  <c r="J85" i="1"/>
  <c r="I82" i="1"/>
  <c r="G82" i="1"/>
  <c r="H82" i="1" s="1"/>
  <c r="J82" i="1" s="1"/>
  <c r="G86" i="1" l="1"/>
</calcChain>
</file>

<file path=xl/sharedStrings.xml><?xml version="1.0" encoding="utf-8"?>
<sst xmlns="http://schemas.openxmlformats.org/spreadsheetml/2006/main" count="499" uniqueCount="259">
  <si>
    <t>SO</t>
  </si>
  <si>
    <t>Types of action</t>
  </si>
  <si>
    <t>Types of relevant operation (indicative)</t>
  </si>
  <si>
    <t>Common result indicator (indicative)</t>
  </si>
  <si>
    <t>Assumption</t>
  </si>
  <si>
    <t>Sources</t>
  </si>
  <si>
    <t>Target  value</t>
  </si>
  <si>
    <t>Предоставят се от бенефициентите по време и след изпълнение на операциите</t>
  </si>
  <si>
    <t>Укрепване на икономически, социално и екологично устойчиви риболовни дейности</t>
  </si>
  <si>
    <t>CR 07 Jobs maintained</t>
  </si>
  <si>
    <t>CR 08 Persons benefitting</t>
  </si>
  <si>
    <t>CR 14 Innovations enabled</t>
  </si>
  <si>
    <t>29. Временно прекратяване</t>
  </si>
  <si>
    <t>3. Инвестиране в оборудване за производство на борда</t>
  </si>
  <si>
    <t>11. Други операции за диверсификация на бизнеса, които не включват риболов, аквакултури или иновации</t>
  </si>
  <si>
    <t xml:space="preserve">28. Постоянно прекратяване
</t>
  </si>
  <si>
    <t>45. Събиране на данни</t>
  </si>
  <si>
    <t>CR 12 Effectiveness of the system for “collection, management and use of data”</t>
  </si>
  <si>
    <t>CR 08 Persons benefiting</t>
  </si>
  <si>
    <t>05. Инвестиране във физическа инфраструктура в съществуващите риболовни пристанища</t>
  </si>
  <si>
    <t>18 Развитие на иновациите в процеса</t>
  </si>
  <si>
    <t>1 бр. иновации за проект</t>
  </si>
  <si>
    <t>07. Инвестиция за подобряване на проследимостта</t>
  </si>
  <si>
    <t>54. Инвестиции в оборудване за безопасност / условия на труд</t>
  </si>
  <si>
    <t>Подкрепа за подобряване на икономическия и социалния статус на операторите в риболова</t>
  </si>
  <si>
    <t>54. Пилотни проекти</t>
  </si>
  <si>
    <t>2. Инвестиции в системи за възобновяема енергия</t>
  </si>
  <si>
    <t xml:space="preserve">CR 10 Actions addressing nature restoration, conservation, protection of ecosystems, biodiversity, health and welfare
</t>
  </si>
  <si>
    <t>до 2 дейности за проект</t>
  </si>
  <si>
    <t>25. Възстановяване на застрашени видове в морски и вътрешни води</t>
  </si>
  <si>
    <t>28. Специфични инвестиции за подобряване  на водните местообитания и биологичното разнообразие</t>
  </si>
  <si>
    <t>31 Компенсация</t>
  </si>
  <si>
    <t>37. Управление и мониторинг на зоните по Натура 2000 (меки операции)</t>
  </si>
  <si>
    <t>Output indicators</t>
  </si>
  <si>
    <t>Measurment unit</t>
  </si>
  <si>
    <t>Baseline</t>
  </si>
  <si>
    <t>Year</t>
  </si>
  <si>
    <t>Milestone 2024</t>
  </si>
  <si>
    <t>Target 2029</t>
  </si>
  <si>
    <t>Total allocation at action level (EUR)</t>
  </si>
  <si>
    <t>Value</t>
  </si>
  <si>
    <t>No of operations</t>
  </si>
  <si>
    <t>Number</t>
  </si>
  <si>
    <t>SO1</t>
  </si>
  <si>
    <t>SO2</t>
  </si>
  <si>
    <t>SO3</t>
  </si>
  <si>
    <t>SO4</t>
  </si>
  <si>
    <t>SO6</t>
  </si>
  <si>
    <t xml:space="preserve">Окончателно преустановяване на риболовни дейности 
</t>
  </si>
  <si>
    <t>Временно преустановяване на риболовни дейности</t>
  </si>
  <si>
    <t>Контрол и правоприлагане</t>
  </si>
  <si>
    <t xml:space="preserve">Събиране и обработване на данни за управление на рибарството и аквакултурите и за научни цели </t>
  </si>
  <si>
    <t>Специфично оборудване на риболовния кораб, дейности и иновации, целящи опазването на околната среда и на биоразнообразието</t>
  </si>
  <si>
    <t>средно 3 лица, които ще се облагодетелстват от всяка изпълнена операция</t>
  </si>
  <si>
    <t>Influencing factors</t>
  </si>
  <si>
    <t>Likelihood</t>
  </si>
  <si>
    <t>Responces</t>
  </si>
  <si>
    <t>висок</t>
  </si>
  <si>
    <t>Възможно е предефиниране на крайните стойности след междинната оценка на програмата</t>
  </si>
  <si>
    <t>липсата на утвърдени механизми за прилагане на иновации в риболова</t>
  </si>
  <si>
    <t>Предефиниране на ТоА</t>
  </si>
  <si>
    <t xml:space="preserve">административната тежест влияе върху процеса на кандидатстване </t>
  </si>
  <si>
    <t>нисък</t>
  </si>
  <si>
    <t>Използване на опростени разходи опростяване на механизма за кандидатстване по компенсаторните ТоА</t>
  </si>
  <si>
    <t>Опростяване на механизма за кандидатстване</t>
  </si>
  <si>
    <t>Икономическата криза и възможната инфлация намаляват възможността за постигането на стратегичеслите цели на ТоА</t>
  </si>
  <si>
    <t>14. Обучение за подобряване на уменията и развитие на човешкия капитал</t>
  </si>
  <si>
    <t>33. Избирателност на риболовните уреди за намаляване на нежелания улов</t>
  </si>
  <si>
    <t>34. Модификация на риболовните уреди за свеждане до минимум на въздействието върху местообитанията</t>
  </si>
  <si>
    <t>26. Извличане и правилно изхвърляне на морски отпадъци</t>
  </si>
  <si>
    <t>milestone</t>
  </si>
  <si>
    <t>Budget ToA</t>
  </si>
  <si>
    <t>Budget on operation level</t>
  </si>
  <si>
    <t>Contribution to horizontal priorities</t>
  </si>
  <si>
    <t>Priority</t>
  </si>
  <si>
    <t>GREEN TRANSITION</t>
  </si>
  <si>
    <t>GREEN TRANSITION
BIODIVERSITY STRATEGY</t>
  </si>
  <si>
    <t>FARM TO FORK STRATEGY</t>
  </si>
  <si>
    <t>BIODIVERSITY STRATEGY</t>
  </si>
  <si>
    <t>RESILIENCE</t>
  </si>
  <si>
    <t>ADDED VALUE OF PUBLIC SUPPORT</t>
  </si>
  <si>
    <t>ADDED VALUE OF PUBLIC SUPPORT
RESILIENCE</t>
  </si>
  <si>
    <t>FARM TO FORK STRATEGY
RESILIENCE</t>
  </si>
  <si>
    <t>RESILIENCE
ADDED VALUE OF PUBLIC SUPPORT</t>
  </si>
  <si>
    <t>46. Инвестиции в ИТ - хардуер</t>
  </si>
  <si>
    <t>47. Инвестиране в ИТ - софтуер</t>
  </si>
  <si>
    <t>DIGITAL TRANSITION</t>
  </si>
  <si>
    <t>45. Координация на наблюдението</t>
  </si>
  <si>
    <t>44. Инвестиции за контрол и изпълнение за частния бизнес</t>
  </si>
  <si>
    <t>43. Инвестиции за контрол и изпълнение за публичните органи</t>
  </si>
  <si>
    <t>14 Обучение за подобряване на уменията и развитие на човешкия капитал</t>
  </si>
  <si>
    <t>FARM TO FORK STRATEGY
DIGITAL TRANSITION</t>
  </si>
  <si>
    <t>RESILIENCE
BIODIVERSITY STRATEGY</t>
  </si>
  <si>
    <t>GREEN TRANSITION
ADDED VALUE OF PUBLIC SUPPORT</t>
  </si>
  <si>
    <t>35. Избирателност на риболовните уреди по отношение на застрашени и защитени видове</t>
  </si>
  <si>
    <t>BIODIVERSITY STRATEGY
GREEN TRANSITION</t>
  </si>
  <si>
    <t>DIGITAL TRANSITION
FARM TO FORK STRATEGY</t>
  </si>
  <si>
    <t>Защита на екологичното състояние на морската среда</t>
  </si>
  <si>
    <t xml:space="preserve"> по 2 броя на всяка изпълнена операция, общо 5 операции, тотал 10 бр. оператори в стопанския риболов, екипаж,</t>
  </si>
  <si>
    <t>32 бр раб места в стопанския риболов, по двама на всяка изпълнена операция</t>
  </si>
  <si>
    <t>36. Използване на нежелан улов (на суша)</t>
  </si>
  <si>
    <t>36. Използване на нежелан улов (на борда)</t>
  </si>
  <si>
    <t>Target values influencing factors</t>
  </si>
  <si>
    <t>UP</t>
  </si>
  <si>
    <t>UP 2</t>
  </si>
  <si>
    <t>Насърчаване на устойчиви и икономически жизнеспособни дейности, свързани с аквакултурите, в съответствие с член 34, параграф 1 от Регламент (ЕС) № 1380/2013</t>
  </si>
  <si>
    <t>Продуктивни инвестиции и иновации в аквакултурата</t>
  </si>
  <si>
    <t>Аквакултури, предоставящи екологични услуги</t>
  </si>
  <si>
    <t>Развитие на конкурентни, прозрачни и стабилни пазари за продукти от риболов и аквакултури, както и преработването на тези продукти, в съответствие с член 35 от Регламент (ЕС) № 1380/2013 и Регламент (ЕС) № 1379/2013</t>
  </si>
  <si>
    <t>Преработка на продукти от риболов и аквакултури</t>
  </si>
  <si>
    <t>Мерки за предлагане на пазара</t>
  </si>
  <si>
    <t>Планове за производство и предлагане на пазара</t>
  </si>
  <si>
    <t>UP3</t>
  </si>
  <si>
    <t>Развитие на общностите, занимаващи се с рибарство и аквакултури, в крайбрежните и вътрешните райони</t>
  </si>
  <si>
    <t xml:space="preserve">Изграждане на капацитет и подготвителни действия в подкрепа на разработването и бъдещото изпълнение на стратегиите за Водено от общностите местно развитие </t>
  </si>
  <si>
    <t>Изпълнение на стратегии за Водено от общностите местно развитие</t>
  </si>
  <si>
    <t>UP 1</t>
  </si>
  <si>
    <t>Приоритет 2 Насърчаване на устойчивите дейности, свързани с аквакултурите, и на преработването и предлагането на пазара на продукти от риболов и аквакултури</t>
  </si>
  <si>
    <t>Продуктивни инвестиции и иновации в аквакултурите</t>
  </si>
  <si>
    <t>32 Продуктивни инвестиции за устойчива аквакултура</t>
  </si>
  <si>
    <t>GREEN TRANSITION
FARM TO FORK STRATEGY</t>
  </si>
  <si>
    <t>CR02 Aquaculture production maintained</t>
  </si>
  <si>
    <t>Икономическата криза насочва вниманието към други теми</t>
  </si>
  <si>
    <t>42 Използване и качество на водата в аквакултурите</t>
  </si>
  <si>
    <t>CR17 Entities improving resource efficiency in production and/or processing</t>
  </si>
  <si>
    <t>1 бр. операция за предприятие</t>
  </si>
  <si>
    <t>2 Инвестиции в системи за възобновяема енергия</t>
  </si>
  <si>
    <t xml:space="preserve">7 Инвестиция за подобряване на проследимостта </t>
  </si>
  <si>
    <t>CR14 Innovations enabled</t>
  </si>
  <si>
    <t>1 бр. иновация на операция</t>
  </si>
  <si>
    <t>20 Развитие на продуктовите иновации</t>
  </si>
  <si>
    <t>RESILIENCE
DIGITAL TRANSITION</t>
  </si>
  <si>
    <t>19 Развитие на иновациите в процеса</t>
  </si>
  <si>
    <t>CR08 Persons benefitting</t>
  </si>
  <si>
    <t>10  участници в едно обучение</t>
  </si>
  <si>
    <t>200 обучени</t>
  </si>
  <si>
    <t>Аквакултури, осигуряващи екологични услуги</t>
  </si>
  <si>
    <t>27 Екологични услуги</t>
  </si>
  <si>
    <t>GREEN TRANSITION
BIODIVERSITY STRATEGY
FARM TO FORK STRATEGY</t>
  </si>
  <si>
    <t>CR09 Area addressed by operations contributing to good environmental status, protecting, conserving, and restoring biodiversity and ecosystems</t>
  </si>
  <si>
    <t>30 кв. км</t>
  </si>
  <si>
    <t>RESILIENCE
DIGITAL TRANSITION
FARM TO FORK STRATEGY
GREEN TRANSITION</t>
  </si>
  <si>
    <t>Предлагане на пазара</t>
  </si>
  <si>
    <t>9 Инвестиране в маркетингови дейности в подкрепа на развитието на бизнеса</t>
  </si>
  <si>
    <t>FARM TO FORK STRATEGY
RESILIENCE</t>
  </si>
  <si>
    <t>CR16 Entities benefiting from promotion and information activities</t>
  </si>
  <si>
    <t>брой предприятия</t>
  </si>
  <si>
    <t>15 Събития</t>
  </si>
  <si>
    <t>8 Подготовка и изпълнение на производствени и маркетингови планове от организации на производители</t>
  </si>
  <si>
    <t>RESILIENCE
DIGITAL TRANSITION
FARM TO FORK STRATEGY</t>
  </si>
  <si>
    <t>Приоритет 3 Създаване на предпоставки за растеж на устойчивата синя икономика и стимулиране на развитието на общностите, занимаващи се с рибарство и аквакултури, в крайбрежните и вътрешните райони</t>
  </si>
  <si>
    <t>Изграждане на капацитет и подготвителни действия в подкрепа на разработването и бъдещото изпълнение на стратегии за Водено от общностите местно развитие</t>
  </si>
  <si>
    <t xml:space="preserve">14. Обучение за подобряване на уменията и развитие на човешкия капитал
23 Сътрудничество
56 Пилотни проекти
57 Социално-културно развитие в CLLD
58 Местно управление
59 Анимация и изграждане на капацитет за CLLD
60 подготвителни действия за CLLD
61 Управление
64 Други (социални)
65 Други (екологични)
66 Други (икономически)
</t>
  </si>
  <si>
    <t>GREEN TRANSITION
FARM TO FORK STRATEGY
DIGITAL TRANSITION
RESILIENCE
BIODIVERSITY STRATEGY</t>
  </si>
  <si>
    <t>CR06 Jobs created</t>
  </si>
  <si>
    <t>брой</t>
  </si>
  <si>
    <t>CR13 Cooperation activities between stakeholders</t>
  </si>
  <si>
    <t>Брой дейности</t>
  </si>
  <si>
    <t>SO 1 Развитие на общностите, занимаващи се с рибарство и аквакултури, 
в крайбрежните и вътрешните райони</t>
  </si>
  <si>
    <t>516 евро/1 тон</t>
  </si>
  <si>
    <t>SO 1 Насърчаване на устойчивите дейности, свързани с аквакултурите, по-специално чрез укрепване на конкурентоспособността на производството на аквакултури, като същевременно се гарантира, че дейностите са екологично устойчиви в дългосрочен план</t>
  </si>
  <si>
    <t>SO2 Насърчаване на предлагането на пазара, качеството и добавената стойност на продуктите от риболов и аквакултури, както и преработването на тези продукти</t>
  </si>
  <si>
    <t>SO1 Укрепване на икономически, социално и екологично устойчиви риболовни дейности</t>
  </si>
  <si>
    <t>SO6 Допринасяне за защитата и възстановяването на водното биологично разнообразие и на водните екосистеми</t>
  </si>
  <si>
    <t>Допринасяне за защитата и възстановяването на водното биологично разнообразие и на водните екосистеми</t>
  </si>
  <si>
    <t>Морско наблюдение</t>
  </si>
  <si>
    <t>16. Повишаване на осведомеността, комуникация с широката общественост</t>
  </si>
  <si>
    <t>CR21 Datasets and advice made available</t>
  </si>
  <si>
    <t>17.Изграждане на капацитет</t>
  </si>
  <si>
    <t>22. Споделяне на знания</t>
  </si>
  <si>
    <t>23. Сътрудничество</t>
  </si>
  <si>
    <t>50. Събиране и разпространение на данни</t>
  </si>
  <si>
    <t>56. Пилотни проекти</t>
  </si>
  <si>
    <t>Подобряване на природозащитното състояние на морски типове природни местообитания чрез разработване на планове за управление на риболовните дейности в мрежата от морски защитени зони</t>
  </si>
  <si>
    <t>27. Екологични услуги</t>
  </si>
  <si>
    <t xml:space="preserve">изпълнението е зависещо и от други администрации;
административната тежест влияе върху процеса на кандидатстване </t>
  </si>
  <si>
    <r>
      <t xml:space="preserve">ниско/
средно/
</t>
    </r>
    <r>
      <rPr>
        <b/>
        <sz val="10"/>
        <rFont val="Times New Roman"/>
        <family val="1"/>
        <charset val="204"/>
      </rPr>
      <t>високо</t>
    </r>
  </si>
  <si>
    <r>
      <rPr>
        <b/>
        <sz val="10"/>
        <rFont val="Times New Roman"/>
        <family val="1"/>
        <charset val="204"/>
      </rPr>
      <t>ниско</t>
    </r>
    <r>
      <rPr>
        <sz val="10"/>
        <rFont val="Times New Roman"/>
        <family val="1"/>
        <charset val="204"/>
      </rPr>
      <t>/
средно/
високо</t>
    </r>
  </si>
  <si>
    <r>
      <t xml:space="preserve">ниско/
</t>
    </r>
    <r>
      <rPr>
        <b/>
        <sz val="10"/>
        <rFont val="Times New Roman"/>
        <family val="1"/>
        <charset val="204"/>
      </rPr>
      <t>средно</t>
    </r>
    <r>
      <rPr>
        <sz val="10"/>
        <rFont val="Times New Roman"/>
        <family val="1"/>
        <charset val="204"/>
      </rPr>
      <t>/
високо</t>
    </r>
  </si>
  <si>
    <t>UP4</t>
  </si>
  <si>
    <t xml:space="preserve">Mорско наблюдение </t>
  </si>
  <si>
    <t xml:space="preserve">изпълнението на дейностите е зависимо от друга администрация </t>
  </si>
  <si>
    <t>високо</t>
  </si>
  <si>
    <t>GREEN TRANSITION
CLIMATE MITIGATION</t>
  </si>
  <si>
    <t>FARM TO FORK STRATEGY
DIGITAL TRANSITION</t>
  </si>
  <si>
    <t>Техническа помощ</t>
  </si>
  <si>
    <t>n/a</t>
  </si>
  <si>
    <t>TA</t>
  </si>
  <si>
    <t>Climate coefficient</t>
  </si>
  <si>
    <t>Climate coefficient- value</t>
  </si>
  <si>
    <t>Climate allocation</t>
  </si>
  <si>
    <t>63. Оценка</t>
  </si>
  <si>
    <t>17. Изграждане на капацитет</t>
  </si>
  <si>
    <t>15. Събития</t>
  </si>
  <si>
    <t>58 Управление</t>
  </si>
  <si>
    <t>кв. км./км.</t>
  </si>
  <si>
    <t>Текущи разходи и дейности за популяризиране на територията</t>
  </si>
  <si>
    <t>CR07 Jobs maintained</t>
  </si>
  <si>
    <t>CR11 Entities increasing social sustainability</t>
  </si>
  <si>
    <t>CR 14 - Innovations enabled (number of new products, services, processes, business models or methods)</t>
  </si>
  <si>
    <t>CR 21 - Datasets and advice made available</t>
  </si>
  <si>
    <t>CR 15 Control means installed or improved</t>
  </si>
  <si>
    <t xml:space="preserve">CR 19 - Actions to improve governance capacity
</t>
  </si>
  <si>
    <t>CR 19 - Actions to improve governance capacity</t>
  </si>
  <si>
    <t>необходимо е политическо решение, което е от компетенциите на Министерството на околната стеда и водите
предвидени са 2 бр планове за управление</t>
  </si>
  <si>
    <t>Икономическата криза и възможната инфлация намаляват възможността за постигането на стратегическлите цели на стратегиите, които са в центъра на ТоА</t>
  </si>
  <si>
    <t xml:space="preserve">Икономическата криза и възможната инфлация намаляват възможността за постигането на стратегическите цели на хоризонталните политики, които са в центъра на ТоА. Флотът се състои от предимно дребномащабни риболовни съдове над 95%, които поради своята специфика са лимитирани да извършват риболов през цялата година и са ограничени в площта на акваторията за риболов. </t>
  </si>
  <si>
    <t>Подобряване на инфраструктурата на рибарските пристанища, рибните борси, местата на разтоварване и лодкостоянките, с цел да се улесни разтоварването и съхранението на нежелания улов</t>
  </si>
  <si>
    <t>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</si>
  <si>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</si>
  <si>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SO3 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</si>
  <si>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SO4 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</si>
  <si>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Укрепване на устойчивото стопанисване на моретата и океаните чрез насърчаване на знанията за морската среда, морското наблюдение или сътрудничеството в областта на бреговата охрана</t>
  </si>
  <si>
    <t>Приоритет 4 
Подкрепяне на международното управление на океаните и осигуряване на безопасни, сигурни, чисти и устойчиво управлявани морета и океани</t>
  </si>
  <si>
    <t>20 бр. оператори в стопанския риболов  на всяка изпълнена операция</t>
  </si>
  <si>
    <t>четири операции, съдържащи пълен набор от операции за целия програмен период</t>
  </si>
  <si>
    <t>Планира се да се изтегли 8.8% от риболовния флот, на основание на цялостната оценка и сравнение на технически, икономически и биологични
показатели, дефинирани в доклада за флота за 2021 г.</t>
  </si>
  <si>
    <t>начало на изпълнение във втората половина на програмния период</t>
  </si>
  <si>
    <t>съгласно програмата за събиране на данни</t>
  </si>
  <si>
    <t>Зависимост от въвеждането на дръг нормативен акт</t>
  </si>
  <si>
    <t>среден</t>
  </si>
  <si>
    <t>1 бр. дейност за проект</t>
  </si>
  <si>
    <t>Извършва се от Научно-технически и икономически комитет по рибарство</t>
  </si>
  <si>
    <t>Приоритет 1</t>
  </si>
  <si>
    <t>Приоритет 2</t>
  </si>
  <si>
    <t>Приоритет 3</t>
  </si>
  <si>
    <t>Приоритет 4</t>
  </si>
  <si>
    <t>ОБЩО</t>
  </si>
  <si>
    <t xml:space="preserve">Приоритет 1 Насърчаване на устойчивото рибарство и на възстановяването и опазването на водните биологични ресурси </t>
  </si>
  <si>
    <t>ЕФМДРА euro</t>
  </si>
  <si>
    <t>БФП лева</t>
  </si>
  <si>
    <t>БФП euro</t>
  </si>
  <si>
    <t>ЕФМДРА лева</t>
  </si>
  <si>
    <t>ДБ лева</t>
  </si>
  <si>
    <t>Types of actions as per PAF NATURA 2000 
Budget in EURO EMFAF</t>
  </si>
  <si>
    <r>
      <t xml:space="preserve">Мярка 66 от НРПД - Подобряване на състоянието на типове природни местообитания и видове чрез преминаване към биологични аквакултури
</t>
    </r>
    <r>
      <rPr>
        <b/>
        <sz val="12"/>
        <rFont val="Times New Roman"/>
        <family val="1"/>
        <charset val="204"/>
      </rPr>
      <t xml:space="preserve">
245 000 евро ЕФМДРА
350 000 евро БФП</t>
    </r>
  </si>
  <si>
    <r>
      <t xml:space="preserve">Мярка 58 от НРПД - Осигуряване на спокойствие и условия за хранене в оптимални местообитания на защитени видове рибоядните животни и птици, в чиито местообитания е разположено стопанството за производство на аквакултури
</t>
    </r>
    <r>
      <rPr>
        <b/>
        <sz val="12"/>
        <rFont val="Times New Roman"/>
        <family val="1"/>
        <charset val="204"/>
      </rPr>
      <t>4 110 000 евро ЕФМДРА
5 871 429 евро БФП</t>
    </r>
  </si>
  <si>
    <r>
      <t xml:space="preserve">Мярка 21 от НПРД: Повишаване на административния капацитет за контрол върху забранени човешки дейности в крайбрежните и морските защитените зони: закупуване на оборудване и обучение за използването му за интегриран мониторинг; закупуване, обучение и използване на безпилотни летателни апарати за контрол върху забранени човешки дейности в защитените зони и др.
</t>
    </r>
    <r>
      <rPr>
        <b/>
        <sz val="12"/>
        <rFont val="Times New Roman"/>
        <family val="1"/>
        <charset val="204"/>
      </rPr>
      <t xml:space="preserve">
630 000 € ЕФМДРА
 900 000 € БФП</t>
    </r>
  </si>
  <si>
    <r>
      <t xml:space="preserve">Мярка 20: Развитие и внедряване на ново знание, което намалява въздействието от риболова върху морските типове природни местообитания и популациите на типичните видове (1170): проучване на популациите на типични видове черупкови (черната мида Mytilus galloprovincialus), подложени на риболовен натиск (за черната мида, като приулов при рапанолова и някои видове риби).
</t>
    </r>
    <r>
      <rPr>
        <b/>
        <sz val="10"/>
        <rFont val="Times New Roman"/>
        <family val="1"/>
        <charset val="204"/>
      </rPr>
      <t>17 500 € ЕФМДРА
25 000 € БФП</t>
    </r>
  </si>
  <si>
    <r>
      <t xml:space="preserve">Мярка 22: Повишаване на капацитета на отговорните държавни институции за осъществяване на наблюдение и ефективен контрол върху антропогенни дейности, които представляват заплаха за морските китоподобни (1349 Tursiops truncatus (Афала), 1351 Phocoena phocoena (Муткур)): изграждане на център за мониторинг на заплахи за китоподобни, с използване на дистанционни методи и др.
</t>
    </r>
    <r>
      <rPr>
        <b/>
        <sz val="10"/>
        <rFont val="Times New Roman"/>
        <family val="1"/>
        <charset val="204"/>
      </rPr>
      <t>350 000 € ЕФМДРА
500 000 € БФП</t>
    </r>
  </si>
  <si>
    <r>
      <t xml:space="preserve">Мярка 18: Подобряване на природозащитното състояние на морски типове природните местообитания чрез почистване на морското дъно от морски отпадъци и изгубени рибарски уреди и принадлежности (1110, 1160, 1170): почистване на морското дъно от морски отпадъци и изгубени рибарски уреди, и принадлежности и др. Закупуване/изграждане на инфраструктура за осигуряване на подходящи съоръжения за приемане на изгубени риболовни уреди и морски отпадъци.
</t>
    </r>
    <r>
      <rPr>
        <b/>
        <sz val="10"/>
        <rFont val="Times New Roman"/>
        <family val="1"/>
        <charset val="204"/>
      </rPr>
      <t>630 000 € ЕФМДРА
900 000 € БФП</t>
    </r>
  </si>
  <si>
    <r>
      <t xml:space="preserve">Мярка 17: Подобряване на природозащитното състояние на морски типове природните местообитания чрез контрол върху обилието на инвазивни видове (1110, 1160, 1170): извличане на дребноразмерни класове Rapana venosa с прилагане на екологосъобразни методи за улов; преработка на уловите и др. Обучение на водолази и закупуване на водолазно оборудване.
</t>
    </r>
    <r>
      <rPr>
        <b/>
        <sz val="10"/>
        <rFont val="Times New Roman"/>
        <family val="1"/>
        <charset val="204"/>
      </rPr>
      <t>140 000 € ЕФМДРА
200 000 € БФП</t>
    </r>
  </si>
  <si>
    <r>
      <t xml:space="preserve">Мярка 19: Подобряване на природозащитното състояние на морски типове природните местообитания чрез подкрепа за временно преустановяване на улов на бяла мида (1110, 1160): компенсация за временно преустановяване на улов на бяла мида.
</t>
    </r>
    <r>
      <rPr>
        <b/>
        <sz val="10"/>
        <rFont val="Times New Roman"/>
        <family val="1"/>
        <charset val="204"/>
      </rPr>
      <t>315 000 € ЕФМДРА
 450 000 € БФП</t>
    </r>
  </si>
  <si>
    <t>CR 05.1 Capacity of vessels withdrawn, GT</t>
  </si>
  <si>
    <t>CR 05.2 Capacity of vessels withdrawn, kW</t>
  </si>
  <si>
    <t>Total-TA</t>
  </si>
  <si>
    <t>ЕФМДРА
в евро</t>
  </si>
  <si>
    <t>БФП
в евро</t>
  </si>
  <si>
    <r>
      <t xml:space="preserve">Мярка 19: Подобряване на природозащитното състояние на морски типове природните местообитания чрез подкрепа за временно преустановяване на улов на бяла мида (1110, 1160): компенсация за временно преустановяване на улов на бяла мида.
</t>
    </r>
    <r>
      <rPr>
        <b/>
        <sz val="12"/>
        <rFont val="Times New Roman"/>
        <family val="1"/>
        <charset val="204"/>
      </rPr>
      <t>315 000 € ЕФМДРА
 450 000 € БФП</t>
    </r>
  </si>
  <si>
    <r>
      <t xml:space="preserve">Мярка 17: Подобряване на природозащитното състояние на морски типове природните местообитания чрез контрол върху обилието на инвазивни видове (1110, 1160, 1170): извличане на дребноразмерни класове Rapana venosa с прилагане на екологосъобразни методи за улов; преработка на уловите и др. Обучение на водолази и закупуване на водолазно оборудване.
</t>
    </r>
    <r>
      <rPr>
        <b/>
        <sz val="12"/>
        <rFont val="Times New Roman"/>
        <family val="1"/>
        <charset val="204"/>
      </rPr>
      <t>140 000 € ЕФМДРА
200 000 € БФП</t>
    </r>
  </si>
  <si>
    <r>
      <t xml:space="preserve">Мярка 18: Подобряване на природозащитното състояние на морски типове природните местообитания чрез почистване на морското дъно от морски отпадъци и изгубени рибарски уреди и принадлежности (1110, 1160, 1170): почистване на морското дъно от морски отпадъци и изгубени рибарски уреди, и принадлежности и др. Закупуване/изграждане на инфраструктура за осигуряване на подходящи съоръжения за приемане на изгубени риболовни уреди и морски отпадъци.
</t>
    </r>
    <r>
      <rPr>
        <b/>
        <sz val="12"/>
        <rFont val="Times New Roman"/>
        <family val="1"/>
        <charset val="204"/>
      </rPr>
      <t>630 000 € ЕФМДРА
900 000 € БФП</t>
    </r>
  </si>
  <si>
    <r>
      <t xml:space="preserve">Мярка 20: Развитие и внедряване на ново знание, което намалява въздействието от риболова върху морските типове природни местообитания и популациите на типичните видове (1170): проучване на популациите на типични видове черупкови (черната мида Mytilus galloprovincialus), подложени на риболовен натиск (за черната мида, като приулов при рапанолова и някои видове риби).
</t>
    </r>
    <r>
      <rPr>
        <b/>
        <sz val="12"/>
        <rFont val="Times New Roman"/>
        <family val="1"/>
        <charset val="204"/>
      </rPr>
      <t>17 500 € ЕФМДРА
25 000 € БФП</t>
    </r>
  </si>
  <si>
    <r>
      <t xml:space="preserve">Мярка 22: Повишаване на капацитета на отговорните държавни институции за осъществяване на наблюдение и ефективен контрол върху антропогенни дейности, които представляват заплаха за морските китоподобни (1349 Tursiops truncatus (Афала), 1351 Phocoena phocoena (Муткур)): изграждане на център за мониторинг на заплахи за китоподобни, с използване на дистанционни методи и др.
</t>
    </r>
    <r>
      <rPr>
        <b/>
        <sz val="12"/>
        <rFont val="Times New Roman"/>
        <family val="1"/>
        <charset val="204"/>
      </rPr>
      <t>350 000 € ЕФМДРА
500 000 € БФП</t>
    </r>
  </si>
  <si>
    <t xml:space="preserve">Принос от ПМДРА към НПРД Натура 2000 </t>
  </si>
  <si>
    <t>Мярка от НПРД Натура 2000</t>
  </si>
  <si>
    <t>ОБЩО:</t>
  </si>
  <si>
    <r>
      <t xml:space="preserve">Мярка 16: Подобряване на природозащитното състояние на морски типове природни местообитания чрез разработване на планове за риболовните дейности в мрежата от морски защитени зони (1110, 1160, 1170): разработване на планове за управление на риболовните дейности.
</t>
    </r>
    <r>
      <rPr>
        <b/>
        <sz val="10"/>
        <rFont val="Times New Roman"/>
        <family val="1"/>
        <charset val="204"/>
      </rPr>
      <t>57 400 евро ЕФМДРА
82 000 евро БФП</t>
    </r>
  </si>
  <si>
    <t>Подобряване на природозащитното състояние на морски типове природни местообитания чрез разработване на планове за риболовните дейности в мрежата от морски защитени зони</t>
  </si>
  <si>
    <r>
      <t xml:space="preserve">Мярка 16: Подобряване на природозащитното състояние на морски типове природни местообитания чрез разработване на планове за риболовните дейности в мрежата от морски защитени зони (1110, 1160, 1170): разработване на планове за управление на риболовните дейности.
</t>
    </r>
    <r>
      <rPr>
        <b/>
        <sz val="12"/>
        <rFont val="Times New Roman"/>
        <family val="1"/>
        <charset val="204"/>
      </rPr>
      <t>57 400 евро ЕФМДРА
82 000 евро БФП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</si>
</sst>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\ _л_в_._-;\-* #,##0.00\ _л_в_._-;_-* &quot;-&quot;??\ _л_в_._-;_-@_-"/>
    <numFmt numFmtId="165" formatCode="_(* #,##0_);_(* \(#,##0\);_(* &quot;-&quot;??_);_(@_)"/>
    <numFmt numFmtId="166" formatCode="#,##0.000000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99">
    <xf numFmtId="0" fontId="0" fillId="0" borderId="0" xfId="0"/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1" fontId="1" fillId="2" borderId="7" xfId="1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5" fillId="0" borderId="28" xfId="0" applyFont="1" applyBorder="1"/>
    <xf numFmtId="2" fontId="1" fillId="2" borderId="7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wrapText="1"/>
    </xf>
    <xf numFmtId="0" fontId="9" fillId="2" borderId="30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43" fontId="1" fillId="2" borderId="9" xfId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43" fontId="1" fillId="2" borderId="2" xfId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9" fontId="1" fillId="2" borderId="2" xfId="1" applyNumberFormat="1" applyFont="1" applyFill="1" applyBorder="1" applyAlignment="1">
      <alignment horizontal="right" vertical="center" wrapText="1"/>
    </xf>
    <xf numFmtId="0" fontId="1" fillId="2" borderId="7" xfId="0" applyFont="1" applyFill="1" applyBorder="1"/>
    <xf numFmtId="0" fontId="1" fillId="2" borderId="2" xfId="0" applyFont="1" applyFill="1" applyBorder="1"/>
    <xf numFmtId="37" fontId="1" fillId="2" borderId="2" xfId="1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9" fillId="2" borderId="25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/>
    </xf>
    <xf numFmtId="43" fontId="1" fillId="2" borderId="7" xfId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43" fontId="1" fillId="2" borderId="9" xfId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vertical="center" wrapText="1"/>
    </xf>
    <xf numFmtId="0" fontId="2" fillId="0" borderId="0" xfId="0" applyFont="1"/>
    <xf numFmtId="165" fontId="11" fillId="6" borderId="2" xfId="1" applyNumberFormat="1" applyFont="1" applyFill="1" applyBorder="1" applyAlignment="1">
      <alignment horizontal="center" vertical="center"/>
    </xf>
    <xf numFmtId="165" fontId="11" fillId="7" borderId="2" xfId="1" applyNumberFormat="1" applyFont="1" applyFill="1" applyBorder="1" applyAlignment="1">
      <alignment horizontal="center" vertical="center"/>
    </xf>
    <xf numFmtId="165" fontId="11" fillId="7" borderId="9" xfId="1" applyNumberFormat="1" applyFont="1" applyFill="1" applyBorder="1" applyAlignment="1">
      <alignment horizontal="center" vertical="center"/>
    </xf>
    <xf numFmtId="165" fontId="11" fillId="6" borderId="5" xfId="1" applyNumberFormat="1" applyFont="1" applyFill="1" applyBorder="1" applyAlignment="1">
      <alignment horizontal="center" vertical="center"/>
    </xf>
    <xf numFmtId="165" fontId="2" fillId="7" borderId="7" xfId="1" applyNumberFormat="1" applyFont="1" applyFill="1" applyBorder="1" applyAlignment="1">
      <alignment vertical="center"/>
    </xf>
    <xf numFmtId="37" fontId="2" fillId="7" borderId="9" xfId="1" applyNumberFormat="1" applyFont="1" applyFill="1" applyBorder="1" applyAlignment="1">
      <alignment vertical="center"/>
    </xf>
    <xf numFmtId="165" fontId="2" fillId="7" borderId="9" xfId="1" applyNumberFormat="1" applyFont="1" applyFill="1" applyBorder="1" applyAlignment="1">
      <alignment vertical="center"/>
    </xf>
    <xf numFmtId="0" fontId="12" fillId="8" borderId="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horizontal="center" vertical="center" wrapText="1"/>
    </xf>
    <xf numFmtId="165" fontId="11" fillId="7" borderId="8" xfId="1" applyNumberFormat="1" applyFont="1" applyFill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vertical="center" wrapText="1"/>
    </xf>
    <xf numFmtId="165" fontId="11" fillId="6" borderId="8" xfId="1" applyNumberFormat="1" applyFont="1" applyFill="1" applyBorder="1" applyAlignment="1">
      <alignment vertical="center" wrapText="1"/>
    </xf>
    <xf numFmtId="0" fontId="11" fillId="6" borderId="2" xfId="0" applyFont="1" applyFill="1" applyBorder="1" applyAlignment="1">
      <alignment horizontal="left" vertical="center" wrapText="1"/>
    </xf>
    <xf numFmtId="165" fontId="11" fillId="6" borderId="8" xfId="1" applyNumberFormat="1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right" vertical="center" wrapText="1"/>
    </xf>
    <xf numFmtId="0" fontId="11" fillId="7" borderId="9" xfId="0" applyFont="1" applyFill="1" applyBorder="1" applyAlignment="1">
      <alignment vertical="center" wrapText="1"/>
    </xf>
    <xf numFmtId="0" fontId="11" fillId="7" borderId="9" xfId="0" applyFont="1" applyFill="1" applyBorder="1" applyAlignment="1">
      <alignment horizontal="center" vertical="center" wrapText="1"/>
    </xf>
    <xf numFmtId="165" fontId="11" fillId="7" borderId="25" xfId="1" applyNumberFormat="1" applyFont="1" applyFill="1" applyBorder="1" applyAlignment="1">
      <alignment vertical="center" wrapText="1"/>
    </xf>
    <xf numFmtId="0" fontId="11" fillId="6" borderId="7" xfId="0" applyFont="1" applyFill="1" applyBorder="1" applyAlignment="1">
      <alignment vertical="center" wrapText="1"/>
    </xf>
    <xf numFmtId="165" fontId="11" fillId="6" borderId="7" xfId="1" applyNumberFormat="1" applyFont="1" applyFill="1" applyBorder="1" applyAlignment="1">
      <alignment horizontal="center" vertical="center" wrapText="1"/>
    </xf>
    <xf numFmtId="165" fontId="11" fillId="6" borderId="30" xfId="1" applyNumberFormat="1" applyFont="1" applyFill="1" applyBorder="1" applyAlignment="1">
      <alignment horizontal="center" vertical="center" wrapText="1"/>
    </xf>
    <xf numFmtId="165" fontId="11" fillId="6" borderId="2" xfId="1" applyNumberFormat="1" applyFont="1" applyFill="1" applyBorder="1" applyAlignment="1">
      <alignment horizontal="center" vertical="center" wrapText="1"/>
    </xf>
    <xf numFmtId="165" fontId="11" fillId="6" borderId="8" xfId="1" applyNumberFormat="1" applyFont="1" applyFill="1" applyBorder="1" applyAlignment="1">
      <alignment horizontal="center" vertical="center" wrapText="1"/>
    </xf>
    <xf numFmtId="165" fontId="11" fillId="7" borderId="8" xfId="1" applyNumberFormat="1" applyFont="1" applyFill="1" applyBorder="1" applyAlignment="1">
      <alignment horizontal="center" vertical="center" wrapText="1"/>
    </xf>
    <xf numFmtId="165" fontId="11" fillId="7" borderId="25" xfId="1" applyNumberFormat="1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7" borderId="7" xfId="0" applyFont="1" applyFill="1" applyBorder="1" applyAlignment="1">
      <alignment horizontal="left" vertical="center" wrapText="1"/>
    </xf>
    <xf numFmtId="165" fontId="11" fillId="7" borderId="30" xfId="1" applyNumberFormat="1" applyFont="1" applyFill="1" applyBorder="1" applyAlignment="1">
      <alignment horizontal="right" vertical="center" wrapText="1"/>
    </xf>
    <xf numFmtId="0" fontId="11" fillId="7" borderId="9" xfId="0" applyFont="1" applyFill="1" applyBorder="1" applyAlignment="1">
      <alignment horizontal="left" vertical="center" wrapText="1"/>
    </xf>
    <xf numFmtId="0" fontId="2" fillId="8" borderId="40" xfId="0" applyFont="1" applyFill="1" applyBorder="1" applyAlignment="1">
      <alignment horizontal="center" vertical="center" textRotation="90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/>
    </xf>
    <xf numFmtId="0" fontId="5" fillId="0" borderId="0" xfId="0" applyFont="1" applyBorder="1"/>
    <xf numFmtId="3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/>
    <xf numFmtId="0" fontId="10" fillId="0" borderId="0" xfId="0" applyFont="1" applyAlignment="1">
      <alignment horizontal="center"/>
    </xf>
    <xf numFmtId="3" fontId="4" fillId="2" borderId="0" xfId="0" applyNumberFormat="1" applyFont="1" applyFill="1" applyBorder="1" applyAlignment="1">
      <alignment horizontal="center" vertical="center" wrapText="1"/>
    </xf>
    <xf numFmtId="0" fontId="15" fillId="6" borderId="30" xfId="0" applyFont="1" applyFill="1" applyBorder="1" applyAlignment="1">
      <alignment horizontal="center"/>
    </xf>
    <xf numFmtId="0" fontId="15" fillId="6" borderId="39" xfId="0" applyFont="1" applyFill="1" applyBorder="1"/>
    <xf numFmtId="0" fontId="15" fillId="6" borderId="7" xfId="0" applyFont="1" applyFill="1" applyBorder="1" applyAlignment="1">
      <alignment horizontal="center"/>
    </xf>
    <xf numFmtId="39" fontId="1" fillId="2" borderId="2" xfId="1" applyNumberFormat="1" applyFont="1" applyFill="1" applyBorder="1" applyAlignment="1">
      <alignment horizontal="center" vertical="center" wrapText="1"/>
    </xf>
    <xf numFmtId="166" fontId="5" fillId="0" borderId="0" xfId="0" applyNumberFormat="1" applyFont="1"/>
    <xf numFmtId="0" fontId="1" fillId="2" borderId="25" xfId="0" applyFont="1" applyFill="1" applyBorder="1" applyAlignment="1">
      <alignment horizontal="center" vertical="center" wrapText="1"/>
    </xf>
    <xf numFmtId="3" fontId="1" fillId="2" borderId="13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165" fontId="11" fillId="6" borderId="30" xfId="1" applyNumberFormat="1" applyFont="1" applyFill="1" applyBorder="1" applyAlignment="1">
      <alignment vertical="center" wrapText="1"/>
    </xf>
    <xf numFmtId="43" fontId="16" fillId="0" borderId="0" xfId="1" applyFont="1"/>
    <xf numFmtId="165" fontId="4" fillId="2" borderId="9" xfId="1" applyNumberFormat="1" applyFont="1" applyFill="1" applyBorder="1" applyAlignment="1">
      <alignment vertical="center"/>
    </xf>
    <xf numFmtId="37" fontId="4" fillId="2" borderId="9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37" fontId="4" fillId="2" borderId="13" xfId="0" applyNumberFormat="1" applyFont="1" applyFill="1" applyBorder="1" applyAlignment="1">
      <alignment horizontal="right" vertical="center" wrapText="1"/>
    </xf>
    <xf numFmtId="0" fontId="1" fillId="2" borderId="34" xfId="0" applyFont="1" applyFill="1" applyBorder="1" applyAlignment="1">
      <alignment horizontal="center" vertical="center" wrapText="1"/>
    </xf>
    <xf numFmtId="9" fontId="1" fillId="2" borderId="13" xfId="2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left"/>
    </xf>
    <xf numFmtId="0" fontId="10" fillId="0" borderId="39" xfId="0" applyFont="1" applyBorder="1"/>
    <xf numFmtId="0" fontId="10" fillId="0" borderId="7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5" fillId="0" borderId="41" xfId="0" applyFont="1" applyBorder="1"/>
    <xf numFmtId="0" fontId="10" fillId="0" borderId="40" xfId="0" applyFont="1" applyBorder="1"/>
    <xf numFmtId="4" fontId="10" fillId="0" borderId="9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/>
    </xf>
    <xf numFmtId="4" fontId="5" fillId="0" borderId="45" xfId="0" applyNumberFormat="1" applyFont="1" applyBorder="1" applyAlignment="1">
      <alignment horizontal="center"/>
    </xf>
    <xf numFmtId="4" fontId="10" fillId="0" borderId="46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4" fontId="5" fillId="0" borderId="41" xfId="0" applyNumberFormat="1" applyFont="1" applyBorder="1" applyAlignment="1">
      <alignment horizontal="center"/>
    </xf>
    <xf numFmtId="4" fontId="5" fillId="0" borderId="8" xfId="0" applyNumberFormat="1" applyFont="1" applyBorder="1"/>
    <xf numFmtId="4" fontId="10" fillId="0" borderId="40" xfId="0" applyNumberFormat="1" applyFont="1" applyBorder="1" applyAlignment="1">
      <alignment horizontal="center"/>
    </xf>
    <xf numFmtId="4" fontId="10" fillId="0" borderId="25" xfId="0" applyNumberFormat="1" applyFont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5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3" fontId="11" fillId="6" borderId="14" xfId="1" applyNumberFormat="1" applyFont="1" applyFill="1" applyBorder="1" applyAlignment="1">
      <alignment vertical="center"/>
    </xf>
    <xf numFmtId="3" fontId="11" fillId="6" borderId="2" xfId="0" applyNumberFormat="1" applyFont="1" applyFill="1" applyBorder="1" applyAlignment="1">
      <alignment vertical="center"/>
    </xf>
    <xf numFmtId="165" fontId="11" fillId="6" borderId="6" xfId="1" applyNumberFormat="1" applyFont="1" applyFill="1" applyBorder="1" applyAlignment="1">
      <alignment horizontal="center" vertical="center"/>
    </xf>
    <xf numFmtId="3" fontId="11" fillId="6" borderId="16" xfId="0" applyNumberFormat="1" applyFont="1" applyFill="1" applyBorder="1" applyAlignment="1">
      <alignment vertical="center"/>
    </xf>
    <xf numFmtId="9" fontId="1" fillId="2" borderId="6" xfId="2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7" fontId="4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left" vertical="center" wrapText="1"/>
    </xf>
    <xf numFmtId="3" fontId="1" fillId="2" borderId="6" xfId="1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9" xfId="1" applyNumberFormat="1" applyFont="1" applyFill="1" applyBorder="1" applyAlignment="1">
      <alignment horizontal="center" vertical="center"/>
    </xf>
    <xf numFmtId="0" fontId="17" fillId="0" borderId="0" xfId="0" applyFont="1"/>
    <xf numFmtId="0" fontId="16" fillId="2" borderId="3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11" borderId="1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 wrapText="1"/>
    </xf>
    <xf numFmtId="0" fontId="19" fillId="11" borderId="19" xfId="0" applyFont="1" applyFill="1" applyBorder="1" applyAlignment="1">
      <alignment horizontal="center" vertical="center" wrapText="1"/>
    </xf>
    <xf numFmtId="43" fontId="17" fillId="0" borderId="7" xfId="1" applyFont="1" applyBorder="1" applyAlignment="1">
      <alignment horizontal="right" vertical="center"/>
    </xf>
    <xf numFmtId="43" fontId="17" fillId="0" borderId="30" xfId="1" applyFont="1" applyBorder="1" applyAlignment="1">
      <alignment horizontal="right" vertical="center"/>
    </xf>
    <xf numFmtId="43" fontId="17" fillId="0" borderId="9" xfId="1" applyFont="1" applyBorder="1" applyAlignment="1">
      <alignment horizontal="right" vertical="center"/>
    </xf>
    <xf numFmtId="43" fontId="17" fillId="0" borderId="0" xfId="0" applyNumberFormat="1" applyFont="1"/>
    <xf numFmtId="0" fontId="19" fillId="0" borderId="0" xfId="0" applyFont="1" applyAlignment="1">
      <alignment horizontal="right"/>
    </xf>
    <xf numFmtId="43" fontId="19" fillId="0" borderId="0" xfId="0" applyNumberFormat="1" applyFont="1"/>
    <xf numFmtId="43" fontId="17" fillId="0" borderId="8" xfId="1" applyFont="1" applyBorder="1" applyAlignment="1">
      <alignment horizontal="right" vertical="center"/>
    </xf>
    <xf numFmtId="0" fontId="16" fillId="2" borderId="41" xfId="0" applyFont="1" applyFill="1" applyBorder="1" applyAlignment="1">
      <alignment horizontal="center" vertical="center" wrapText="1"/>
    </xf>
    <xf numFmtId="43" fontId="17" fillId="0" borderId="2" xfId="1" applyFont="1" applyBorder="1" applyAlignment="1">
      <alignment horizontal="right" vertical="center"/>
    </xf>
    <xf numFmtId="0" fontId="16" fillId="2" borderId="31" xfId="0" applyFont="1" applyFill="1" applyBorder="1" applyAlignment="1">
      <alignment horizontal="center" vertical="center" wrapText="1"/>
    </xf>
    <xf numFmtId="43" fontId="17" fillId="0" borderId="47" xfId="1" applyFont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4" fillId="2" borderId="13" xfId="1" applyNumberFormat="1" applyFont="1" applyFill="1" applyBorder="1" applyAlignment="1">
      <alignment horizontal="center" vertical="center"/>
    </xf>
    <xf numFmtId="165" fontId="4" fillId="2" borderId="6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9" fontId="1" fillId="2" borderId="13" xfId="2" applyFont="1" applyFill="1" applyBorder="1" applyAlignment="1">
      <alignment horizontal="center" vertical="center"/>
    </xf>
    <xf numFmtId="9" fontId="1" fillId="2" borderId="6" xfId="2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/>
    </xf>
    <xf numFmtId="4" fontId="1" fillId="2" borderId="13" xfId="1" applyNumberFormat="1" applyFont="1" applyFill="1" applyBorder="1" applyAlignment="1">
      <alignment horizontal="center" vertical="center"/>
    </xf>
    <xf numFmtId="4" fontId="1" fillId="2" borderId="6" xfId="1" applyNumberFormat="1" applyFont="1" applyFill="1" applyBorder="1" applyAlignment="1">
      <alignment horizontal="center" vertical="center"/>
    </xf>
    <xf numFmtId="4" fontId="1" fillId="2" borderId="5" xfId="1" applyNumberFormat="1" applyFont="1" applyFill="1" applyBorder="1" applyAlignment="1">
      <alignment horizontal="center" vertical="center"/>
    </xf>
    <xf numFmtId="9" fontId="1" fillId="2" borderId="4" xfId="2" applyFont="1" applyFill="1" applyBorder="1" applyAlignment="1">
      <alignment horizontal="center" vertical="center"/>
    </xf>
    <xf numFmtId="4" fontId="1" fillId="2" borderId="4" xfId="1" applyNumberFormat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0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textRotation="90" wrapText="1"/>
    </xf>
    <xf numFmtId="0" fontId="4" fillId="5" borderId="22" xfId="0" applyFont="1" applyFill="1" applyBorder="1" applyAlignment="1">
      <alignment horizontal="center" vertical="center" textRotation="90" wrapText="1"/>
    </xf>
    <xf numFmtId="0" fontId="5" fillId="5" borderId="22" xfId="0" applyFont="1" applyFill="1" applyBorder="1" applyAlignment="1"/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2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9" fontId="1" fillId="2" borderId="4" xfId="2" applyFont="1" applyFill="1" applyBorder="1" applyAlignment="1">
      <alignment horizontal="center" vertical="center" wrapText="1"/>
    </xf>
    <xf numFmtId="9" fontId="1" fillId="2" borderId="6" xfId="2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textRotation="90" wrapText="1"/>
    </xf>
    <xf numFmtId="0" fontId="4" fillId="9" borderId="22" xfId="0" applyFont="1" applyFill="1" applyBorder="1" applyAlignment="1">
      <alignment horizontal="center" vertical="center" textRotation="90" wrapText="1"/>
    </xf>
    <xf numFmtId="0" fontId="4" fillId="9" borderId="31" xfId="0" applyFont="1" applyFill="1" applyBorder="1" applyAlignment="1">
      <alignment horizontal="center" vertical="center" textRotation="90" wrapText="1"/>
    </xf>
    <xf numFmtId="0" fontId="4" fillId="9" borderId="43" xfId="0" applyFont="1" applyFill="1" applyBorder="1" applyAlignment="1">
      <alignment horizontal="center" vertical="center" textRotation="90" wrapText="1"/>
    </xf>
    <xf numFmtId="0" fontId="4" fillId="10" borderId="1" xfId="0" applyFont="1" applyFill="1" applyBorder="1" applyAlignment="1">
      <alignment horizontal="center" vertical="center" textRotation="90" wrapText="1"/>
    </xf>
    <xf numFmtId="0" fontId="4" fillId="10" borderId="21" xfId="0" applyFont="1" applyFill="1" applyBorder="1" applyAlignment="1">
      <alignment horizontal="center" vertical="center" textRotation="90" wrapText="1"/>
    </xf>
    <xf numFmtId="0" fontId="4" fillId="10" borderId="27" xfId="0" applyFont="1" applyFill="1" applyBorder="1" applyAlignment="1">
      <alignment horizontal="center" vertical="center" textRotation="90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37" fontId="4" fillId="0" borderId="13" xfId="1" applyNumberFormat="1" applyFont="1" applyFill="1" applyBorder="1" applyAlignment="1">
      <alignment horizontal="right" vertical="center" wrapText="1"/>
    </xf>
    <xf numFmtId="37" fontId="4" fillId="0" borderId="6" xfId="1" applyNumberFormat="1" applyFont="1" applyFill="1" applyBorder="1" applyAlignment="1">
      <alignment horizontal="right" vertical="center" wrapText="1"/>
    </xf>
    <xf numFmtId="37" fontId="4" fillId="0" borderId="6" xfId="1" applyNumberFormat="1" applyFont="1" applyFill="1" applyBorder="1" applyAlignment="1">
      <alignment horizontal="right" vertical="center"/>
    </xf>
    <xf numFmtId="37" fontId="4" fillId="0" borderId="10" xfId="1" applyNumberFormat="1" applyFont="1" applyFill="1" applyBorder="1" applyAlignment="1">
      <alignment horizontal="right" vertical="center"/>
    </xf>
    <xf numFmtId="1" fontId="1" fillId="0" borderId="13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/>
    </xf>
    <xf numFmtId="1" fontId="1" fillId="0" borderId="10" xfId="1" applyNumberFormat="1" applyFont="1" applyFill="1" applyBorder="1" applyAlignment="1">
      <alignment horizontal="right" vertical="center"/>
    </xf>
    <xf numFmtId="0" fontId="9" fillId="2" borderId="16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textRotation="90"/>
    </xf>
    <xf numFmtId="0" fontId="10" fillId="3" borderId="27" xfId="0" applyFont="1" applyFill="1" applyBorder="1" applyAlignment="1">
      <alignment horizontal="center" vertical="center" textRotation="90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vertical="center"/>
    </xf>
    <xf numFmtId="165" fontId="4" fillId="2" borderId="5" xfId="1" applyNumberFormat="1" applyFont="1" applyFill="1" applyBorder="1" applyAlignment="1">
      <alignment vertical="center"/>
    </xf>
    <xf numFmtId="0" fontId="10" fillId="3" borderId="21" xfId="0" applyFont="1" applyFill="1" applyBorder="1" applyAlignment="1">
      <alignment horizontal="center" vertical="center" textRotation="90" wrapText="1"/>
    </xf>
    <xf numFmtId="0" fontId="10" fillId="3" borderId="27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9" fontId="1" fillId="2" borderId="10" xfId="2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9" borderId="39" xfId="0" applyFont="1" applyFill="1" applyBorder="1" applyAlignment="1">
      <alignment horizontal="center" vertical="center" textRotation="90" wrapText="1"/>
    </xf>
    <xf numFmtId="0" fontId="4" fillId="9" borderId="41" xfId="0" applyFont="1" applyFill="1" applyBorder="1" applyAlignment="1">
      <alignment horizontal="center" vertical="center" textRotation="90" wrapText="1"/>
    </xf>
    <xf numFmtId="0" fontId="4" fillId="9" borderId="40" xfId="0" applyFont="1" applyFill="1" applyBorder="1" applyAlignment="1">
      <alignment horizontal="center" vertical="center" textRotation="90" wrapText="1"/>
    </xf>
    <xf numFmtId="0" fontId="4" fillId="10" borderId="7" xfId="0" applyFont="1" applyFill="1" applyBorder="1" applyAlignment="1">
      <alignment horizontal="center" vertical="center" textRotation="90" wrapText="1"/>
    </xf>
    <xf numFmtId="0" fontId="4" fillId="10" borderId="2" xfId="0" applyFont="1" applyFill="1" applyBorder="1" applyAlignment="1">
      <alignment horizontal="center" vertical="center" textRotation="90" wrapText="1"/>
    </xf>
    <xf numFmtId="0" fontId="4" fillId="10" borderId="9" xfId="0" applyFont="1" applyFill="1" applyBorder="1" applyAlignment="1">
      <alignment horizontal="center" vertical="center" textRotation="90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7" fontId="1" fillId="2" borderId="13" xfId="1" applyNumberFormat="1" applyFont="1" applyFill="1" applyBorder="1" applyAlignment="1">
      <alignment horizontal="center" vertical="center" wrapText="1"/>
    </xf>
    <xf numFmtId="37" fontId="1" fillId="2" borderId="6" xfId="1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 wrapText="1"/>
    </xf>
    <xf numFmtId="165" fontId="10" fillId="2" borderId="6" xfId="1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37" fontId="4" fillId="2" borderId="4" xfId="0" applyNumberFormat="1" applyFont="1" applyFill="1" applyBorder="1" applyAlignment="1">
      <alignment horizontal="right" vertical="center" wrapText="1"/>
    </xf>
    <xf numFmtId="37" fontId="4" fillId="2" borderId="6" xfId="0" applyNumberFormat="1" applyFont="1" applyFill="1" applyBorder="1" applyAlignment="1">
      <alignment horizontal="right" vertical="center" wrapText="1"/>
    </xf>
    <xf numFmtId="37" fontId="4" fillId="2" borderId="10" xfId="0" applyNumberFormat="1" applyFont="1" applyFill="1" applyBorder="1" applyAlignment="1">
      <alignment horizontal="right" vertical="center" wrapText="1"/>
    </xf>
    <xf numFmtId="37" fontId="4" fillId="2" borderId="13" xfId="0" applyNumberFormat="1" applyFont="1" applyFill="1" applyBorder="1" applyAlignment="1">
      <alignment horizontal="right" vertical="center" wrapText="1"/>
    </xf>
    <xf numFmtId="37" fontId="4" fillId="2" borderId="5" xfId="0" applyNumberFormat="1" applyFont="1" applyFill="1" applyBorder="1" applyAlignment="1">
      <alignment horizontal="right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39" fontId="1" fillId="2" borderId="6" xfId="1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right" vertical="center" wrapText="1"/>
    </xf>
    <xf numFmtId="9" fontId="1" fillId="2" borderId="13" xfId="2" applyFont="1" applyFill="1" applyBorder="1" applyAlignment="1">
      <alignment horizontal="center" vertical="center" wrapText="1"/>
    </xf>
    <xf numFmtId="9" fontId="5" fillId="2" borderId="6" xfId="2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4" fontId="1" fillId="2" borderId="13" xfId="1" applyNumberFormat="1" applyFont="1" applyFill="1" applyBorder="1" applyAlignment="1">
      <alignment horizontal="center" vertical="center" wrapText="1"/>
    </xf>
    <xf numFmtId="4" fontId="1" fillId="2" borderId="6" xfId="1" applyNumberFormat="1" applyFont="1" applyFill="1" applyBorder="1" applyAlignment="1">
      <alignment horizontal="center" vertical="center" wrapText="1"/>
    </xf>
    <xf numFmtId="4" fontId="1" fillId="2" borderId="5" xfId="1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39" fontId="1" fillId="2" borderId="2" xfId="1" applyNumberFormat="1" applyFont="1" applyFill="1" applyBorder="1" applyAlignment="1">
      <alignment horizontal="center" vertical="center" wrapText="1"/>
    </xf>
    <xf numFmtId="39" fontId="1" fillId="2" borderId="4" xfId="1" applyNumberFormat="1" applyFont="1" applyFill="1" applyBorder="1" applyAlignment="1">
      <alignment horizontal="center" vertical="center" wrapText="1"/>
    </xf>
    <xf numFmtId="39" fontId="1" fillId="2" borderId="9" xfId="1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10" fontId="4" fillId="2" borderId="41" xfId="2" applyNumberFormat="1" applyFont="1" applyFill="1" applyBorder="1" applyAlignment="1">
      <alignment horizontal="center" vertical="center" wrapText="1"/>
    </xf>
    <xf numFmtId="10" fontId="4" fillId="2" borderId="40" xfId="2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2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7" fontId="1" fillId="2" borderId="4" xfId="1" applyNumberFormat="1" applyFont="1" applyFill="1" applyBorder="1" applyAlignment="1">
      <alignment horizontal="center" vertical="center" wrapText="1"/>
    </xf>
    <xf numFmtId="37" fontId="1" fillId="2" borderId="10" xfId="1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9" fontId="1" fillId="2" borderId="10" xfId="2" applyFont="1" applyFill="1" applyBorder="1" applyAlignment="1">
      <alignment horizontal="center" vertical="center"/>
    </xf>
    <xf numFmtId="4" fontId="1" fillId="2" borderId="10" xfId="1" applyNumberFormat="1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9" fontId="1" fillId="2" borderId="7" xfId="2" applyFont="1" applyFill="1" applyBorder="1" applyAlignment="1">
      <alignment horizontal="center" vertical="center" wrapText="1"/>
    </xf>
    <xf numFmtId="9" fontId="1" fillId="2" borderId="2" xfId="2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textRotation="90"/>
    </xf>
    <xf numFmtId="0" fontId="2" fillId="8" borderId="23" xfId="0" applyFont="1" applyFill="1" applyBorder="1" applyAlignment="1">
      <alignment horizontal="center" vertical="center" textRotation="90"/>
    </xf>
    <xf numFmtId="0" fontId="2" fillId="8" borderId="24" xfId="0" applyFont="1" applyFill="1" applyBorder="1" applyAlignment="1">
      <alignment horizontal="center" vertical="center" textRotation="90"/>
    </xf>
    <xf numFmtId="0" fontId="13" fillId="6" borderId="13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textRotation="90" wrapText="1"/>
    </xf>
    <xf numFmtId="0" fontId="13" fillId="6" borderId="6" xfId="0" applyFont="1" applyFill="1" applyBorder="1" applyAlignment="1">
      <alignment horizontal="center" vertical="center" textRotation="90" wrapText="1"/>
    </xf>
    <xf numFmtId="0" fontId="13" fillId="6" borderId="10" xfId="0" applyFont="1" applyFill="1" applyBorder="1" applyAlignment="1">
      <alignment horizontal="center" vertical="center" textRotation="90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2" fillId="8" borderId="39" xfId="0" applyFont="1" applyFill="1" applyBorder="1" applyAlignment="1">
      <alignment horizontal="center" vertical="center" textRotation="90"/>
    </xf>
    <xf numFmtId="0" fontId="2" fillId="8" borderId="40" xfId="0" applyFont="1" applyFill="1" applyBorder="1" applyAlignment="1">
      <alignment horizontal="center" vertical="center" textRotation="90"/>
    </xf>
    <xf numFmtId="0" fontId="11" fillId="6" borderId="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/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/>
    <xf numFmtId="0" fontId="2" fillId="7" borderId="9" xfId="0" applyFont="1" applyFill="1" applyBorder="1" applyAlignment="1"/>
    <xf numFmtId="0" fontId="11" fillId="7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textRotation="90" wrapText="1"/>
    </xf>
    <xf numFmtId="0" fontId="13" fillId="6" borderId="5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2" fillId="8" borderId="18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1" fillId="7" borderId="2" xfId="0" applyFont="1" applyFill="1" applyBorder="1" applyAlignment="1">
      <alignment horizontal="center" vertical="center" textRotation="90" wrapText="1"/>
    </xf>
    <xf numFmtId="0" fontId="11" fillId="6" borderId="2" xfId="0" applyFont="1" applyFill="1" applyBorder="1" applyAlignment="1">
      <alignment horizontal="center" vertical="center" textRotation="90" wrapText="1"/>
    </xf>
    <xf numFmtId="0" fontId="11" fillId="7" borderId="9" xfId="0" applyFont="1" applyFill="1" applyBorder="1" applyAlignment="1">
      <alignment horizontal="center" vertical="center" textRotation="90" wrapText="1"/>
    </xf>
    <xf numFmtId="0" fontId="12" fillId="8" borderId="2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3" fontId="17" fillId="0" borderId="8" xfId="1" applyFont="1" applyBorder="1" applyAlignment="1">
      <alignment horizontal="right" vertical="center"/>
    </xf>
    <xf numFmtId="43" fontId="17" fillId="0" borderId="15" xfId="1" applyFont="1" applyBorder="1" applyAlignment="1">
      <alignment horizontal="right" vertical="center"/>
    </xf>
    <xf numFmtId="43" fontId="17" fillId="0" borderId="14" xfId="1" applyFont="1" applyBorder="1" applyAlignment="1">
      <alignment horizontal="right" vertical="center"/>
    </xf>
    <xf numFmtId="43" fontId="17" fillId="0" borderId="4" xfId="1" applyFont="1" applyBorder="1" applyAlignment="1">
      <alignment horizontal="right" vertical="center"/>
    </xf>
    <xf numFmtId="43" fontId="17" fillId="0" borderId="5" xfId="1" applyFont="1" applyBorder="1" applyAlignment="1">
      <alignment horizontal="right" vertical="center"/>
    </xf>
    <xf numFmtId="43" fontId="17" fillId="0" borderId="16" xfId="1" applyFont="1" applyBorder="1" applyAlignment="1">
      <alignment horizontal="right" vertical="center"/>
    </xf>
    <xf numFmtId="43" fontId="17" fillId="0" borderId="6" xfId="1" applyFont="1" applyBorder="1" applyAlignment="1">
      <alignment horizontal="right" vertical="center"/>
    </xf>
    <xf numFmtId="0" fontId="16" fillId="2" borderId="41" xfId="0" applyFont="1" applyFill="1" applyBorder="1" applyAlignment="1">
      <alignment horizontal="center" vertical="center" wrapText="1"/>
    </xf>
    <xf numFmtId="43" fontId="17" fillId="0" borderId="2" xfId="1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F2F2"/>
      <color rgb="FFF1F3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92"/>
  <sheetViews>
    <sheetView topLeftCell="D55" zoomScale="70" zoomScaleNormal="70" workbookViewId="0">
      <selection activeCell="D72" sqref="D72"/>
    </sheetView>
  </sheetViews>
  <sheetFormatPr defaultColWidth="9.33203125" defaultRowHeight="14.4" x14ac:dyDescent="0.3"/>
  <cols>
    <col min="1" max="1" width="10.5546875" style="14" customWidth="1"/>
    <col min="2" max="2" width="23.6640625" style="14" customWidth="1"/>
    <col min="3" max="4" width="40.6640625" style="14" customWidth="1"/>
    <col min="5" max="5" width="20.44140625" style="14" customWidth="1"/>
    <col min="6" max="6" width="20.44140625" style="83" customWidth="1"/>
    <col min="7" max="7" width="20.44140625" style="85" customWidth="1"/>
    <col min="8" max="8" width="23.33203125" style="14" customWidth="1"/>
    <col min="9" max="10" width="37.33203125" style="14" customWidth="1"/>
    <col min="11" max="11" width="18.33203125" style="14" customWidth="1"/>
    <col min="12" max="12" width="15.6640625" style="14" customWidth="1"/>
    <col min="13" max="13" width="22.6640625" style="14" customWidth="1"/>
    <col min="14" max="15" width="12.33203125" style="14" customWidth="1"/>
    <col min="16" max="16" width="12.33203125" style="14" hidden="1" customWidth="1"/>
    <col min="17" max="17" width="12.33203125" style="14" customWidth="1"/>
    <col min="18" max="18" width="24.33203125" style="14" customWidth="1"/>
    <col min="19" max="19" width="13.6640625" style="14" customWidth="1"/>
    <col min="20" max="20" width="24.33203125" style="14" customWidth="1"/>
    <col min="21" max="16384" width="9.33203125" style="14"/>
  </cols>
  <sheetData>
    <row r="4" spans="1:20" ht="15" thickBot="1" x14ac:dyDescent="0.35"/>
    <row r="5" spans="1:20" s="17" customFormat="1" ht="16.2" thickBot="1" x14ac:dyDescent="0.35">
      <c r="A5" s="1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272" t="s">
        <v>35</v>
      </c>
      <c r="O5" s="274"/>
      <c r="P5" s="16"/>
      <c r="Q5" s="16"/>
      <c r="R5" s="272" t="s">
        <v>102</v>
      </c>
      <c r="S5" s="273"/>
      <c r="T5" s="274"/>
    </row>
    <row r="6" spans="1:20" s="18" customFormat="1" ht="54" customHeight="1" thickBot="1" x14ac:dyDescent="0.35">
      <c r="A6" s="15" t="s">
        <v>74</v>
      </c>
      <c r="B6" s="15" t="s">
        <v>0</v>
      </c>
      <c r="C6" s="16" t="s">
        <v>1</v>
      </c>
      <c r="D6" s="16" t="s">
        <v>234</v>
      </c>
      <c r="E6" s="16" t="s">
        <v>188</v>
      </c>
      <c r="F6" s="16" t="s">
        <v>189</v>
      </c>
      <c r="G6" s="16" t="s">
        <v>71</v>
      </c>
      <c r="H6" s="16" t="s">
        <v>72</v>
      </c>
      <c r="I6" s="16" t="s">
        <v>2</v>
      </c>
      <c r="J6" s="16" t="s">
        <v>73</v>
      </c>
      <c r="K6" s="16" t="s">
        <v>3</v>
      </c>
      <c r="L6" s="16" t="s">
        <v>4</v>
      </c>
      <c r="M6" s="16" t="s">
        <v>5</v>
      </c>
      <c r="N6" s="16" t="s">
        <v>40</v>
      </c>
      <c r="O6" s="16" t="s">
        <v>36</v>
      </c>
      <c r="P6" s="16" t="s">
        <v>70</v>
      </c>
      <c r="Q6" s="16" t="s">
        <v>6</v>
      </c>
      <c r="R6" s="16" t="s">
        <v>54</v>
      </c>
      <c r="S6" s="16" t="s">
        <v>55</v>
      </c>
      <c r="T6" s="16" t="s">
        <v>56</v>
      </c>
    </row>
    <row r="7" spans="1:20" ht="76.5" customHeight="1" x14ac:dyDescent="0.3">
      <c r="A7" s="238" t="s">
        <v>228</v>
      </c>
      <c r="B7" s="242" t="s">
        <v>162</v>
      </c>
      <c r="C7" s="302" t="s">
        <v>207</v>
      </c>
      <c r="D7" s="198"/>
      <c r="E7" s="307">
        <v>0.4</v>
      </c>
      <c r="F7" s="298">
        <f>E7*G7</f>
        <v>2600000</v>
      </c>
      <c r="G7" s="228">
        <f>H7+H8+H9</f>
        <v>6500000</v>
      </c>
      <c r="H7" s="117">
        <v>2750000</v>
      </c>
      <c r="I7" s="1" t="s">
        <v>19</v>
      </c>
      <c r="J7" s="110" t="s">
        <v>76</v>
      </c>
      <c r="K7" s="198" t="s">
        <v>10</v>
      </c>
      <c r="L7" s="227" t="s">
        <v>214</v>
      </c>
      <c r="M7" s="227" t="s">
        <v>7</v>
      </c>
      <c r="N7" s="227">
        <v>0</v>
      </c>
      <c r="O7" s="227">
        <v>2023</v>
      </c>
      <c r="P7" s="198"/>
      <c r="Q7" s="198">
        <v>200</v>
      </c>
      <c r="R7" s="198" t="s">
        <v>205</v>
      </c>
      <c r="S7" s="198" t="s">
        <v>57</v>
      </c>
      <c r="T7" s="215" t="s">
        <v>60</v>
      </c>
    </row>
    <row r="8" spans="1:20" ht="48.75" customHeight="1" x14ac:dyDescent="0.3">
      <c r="A8" s="239"/>
      <c r="B8" s="243"/>
      <c r="C8" s="303"/>
      <c r="D8" s="194"/>
      <c r="E8" s="235"/>
      <c r="F8" s="237"/>
      <c r="G8" s="229"/>
      <c r="H8" s="118">
        <v>2750000</v>
      </c>
      <c r="I8" s="2" t="s">
        <v>22</v>
      </c>
      <c r="J8" s="105" t="s">
        <v>77</v>
      </c>
      <c r="K8" s="195"/>
      <c r="L8" s="196"/>
      <c r="M8" s="196"/>
      <c r="N8" s="196"/>
      <c r="O8" s="196"/>
      <c r="P8" s="195"/>
      <c r="Q8" s="195"/>
      <c r="R8" s="194"/>
      <c r="S8" s="194"/>
      <c r="T8" s="214"/>
    </row>
    <row r="9" spans="1:20" ht="66" customHeight="1" thickBot="1" x14ac:dyDescent="0.35">
      <c r="A9" s="239"/>
      <c r="B9" s="243"/>
      <c r="C9" s="304"/>
      <c r="D9" s="220"/>
      <c r="E9" s="269"/>
      <c r="F9" s="313"/>
      <c r="G9" s="306"/>
      <c r="H9" s="119">
        <v>1000000</v>
      </c>
      <c r="I9" s="7" t="s">
        <v>100</v>
      </c>
      <c r="J9" s="106" t="s">
        <v>78</v>
      </c>
      <c r="K9" s="106" t="s">
        <v>11</v>
      </c>
      <c r="L9" s="7" t="s">
        <v>21</v>
      </c>
      <c r="M9" s="7" t="s">
        <v>7</v>
      </c>
      <c r="N9" s="106">
        <v>0</v>
      </c>
      <c r="O9" s="132">
        <v>2023</v>
      </c>
      <c r="P9" s="106"/>
      <c r="Q9" s="132">
        <v>2</v>
      </c>
      <c r="R9" s="220"/>
      <c r="S9" s="220"/>
      <c r="T9" s="221"/>
    </row>
    <row r="10" spans="1:20" ht="91.95" customHeight="1" x14ac:dyDescent="0.3">
      <c r="A10" s="239"/>
      <c r="B10" s="243"/>
      <c r="C10" s="302" t="s">
        <v>24</v>
      </c>
      <c r="D10" s="198"/>
      <c r="E10" s="307">
        <v>0.4</v>
      </c>
      <c r="F10" s="298">
        <f>E10*G10</f>
        <v>506600</v>
      </c>
      <c r="G10" s="228">
        <f>H10+H13</f>
        <v>1266500</v>
      </c>
      <c r="H10" s="288">
        <v>600000</v>
      </c>
      <c r="I10" s="10" t="s">
        <v>23</v>
      </c>
      <c r="J10" s="135" t="s">
        <v>79</v>
      </c>
      <c r="K10" s="135" t="s">
        <v>10</v>
      </c>
      <c r="L10" s="10" t="s">
        <v>98</v>
      </c>
      <c r="M10" s="10" t="s">
        <v>7</v>
      </c>
      <c r="N10" s="110">
        <v>0</v>
      </c>
      <c r="O10" s="24">
        <v>2023</v>
      </c>
      <c r="P10" s="110"/>
      <c r="Q10" s="135">
        <v>10</v>
      </c>
      <c r="R10" s="198" t="s">
        <v>206</v>
      </c>
      <c r="S10" s="198" t="s">
        <v>57</v>
      </c>
      <c r="T10" s="215" t="s">
        <v>60</v>
      </c>
    </row>
    <row r="11" spans="1:20" ht="48.75" customHeight="1" x14ac:dyDescent="0.3">
      <c r="A11" s="239"/>
      <c r="B11" s="243"/>
      <c r="C11" s="303"/>
      <c r="D11" s="194"/>
      <c r="E11" s="235"/>
      <c r="F11" s="237"/>
      <c r="G11" s="229"/>
      <c r="H11" s="285"/>
      <c r="I11" s="2" t="s">
        <v>13</v>
      </c>
      <c r="J11" s="131" t="s">
        <v>81</v>
      </c>
      <c r="K11" s="193" t="s">
        <v>9</v>
      </c>
      <c r="L11" s="193" t="s">
        <v>99</v>
      </c>
      <c r="M11" s="193" t="s">
        <v>7</v>
      </c>
      <c r="N11" s="193">
        <v>0</v>
      </c>
      <c r="O11" s="193">
        <v>2023</v>
      </c>
      <c r="P11" s="102"/>
      <c r="Q11" s="193">
        <v>32</v>
      </c>
      <c r="R11" s="194"/>
      <c r="S11" s="194"/>
      <c r="T11" s="214"/>
    </row>
    <row r="12" spans="1:20" ht="48.75" customHeight="1" x14ac:dyDescent="0.3">
      <c r="A12" s="239"/>
      <c r="B12" s="243"/>
      <c r="C12" s="303"/>
      <c r="D12" s="194"/>
      <c r="E12" s="235"/>
      <c r="F12" s="237"/>
      <c r="G12" s="229"/>
      <c r="H12" s="289"/>
      <c r="I12" s="2" t="s">
        <v>101</v>
      </c>
      <c r="J12" s="131" t="s">
        <v>78</v>
      </c>
      <c r="K12" s="194"/>
      <c r="L12" s="194"/>
      <c r="M12" s="194"/>
      <c r="N12" s="194"/>
      <c r="O12" s="194"/>
      <c r="P12" s="103"/>
      <c r="Q12" s="194"/>
      <c r="R12" s="194"/>
      <c r="S12" s="194"/>
      <c r="T12" s="214"/>
    </row>
    <row r="13" spans="1:20" ht="79.5" customHeight="1" x14ac:dyDescent="0.3">
      <c r="A13" s="239"/>
      <c r="B13" s="243"/>
      <c r="C13" s="303"/>
      <c r="D13" s="194"/>
      <c r="E13" s="235"/>
      <c r="F13" s="237"/>
      <c r="G13" s="229"/>
      <c r="H13" s="284">
        <v>666500</v>
      </c>
      <c r="I13" s="2" t="s">
        <v>14</v>
      </c>
      <c r="J13" s="131" t="s">
        <v>80</v>
      </c>
      <c r="K13" s="194"/>
      <c r="L13" s="194"/>
      <c r="M13" s="194"/>
      <c r="N13" s="194"/>
      <c r="O13" s="194"/>
      <c r="P13" s="103"/>
      <c r="Q13" s="194"/>
      <c r="R13" s="194"/>
      <c r="S13" s="194"/>
      <c r="T13" s="214"/>
    </row>
    <row r="14" spans="1:20" ht="79.5" customHeight="1" x14ac:dyDescent="0.3">
      <c r="A14" s="239"/>
      <c r="B14" s="243"/>
      <c r="C14" s="303"/>
      <c r="D14" s="194"/>
      <c r="E14" s="235"/>
      <c r="F14" s="237"/>
      <c r="G14" s="229"/>
      <c r="H14" s="285"/>
      <c r="I14" s="4" t="s">
        <v>66</v>
      </c>
      <c r="J14" s="131" t="s">
        <v>79</v>
      </c>
      <c r="K14" s="195"/>
      <c r="L14" s="195"/>
      <c r="M14" s="195"/>
      <c r="N14" s="195"/>
      <c r="O14" s="195"/>
      <c r="P14" s="104"/>
      <c r="Q14" s="195"/>
      <c r="R14" s="195"/>
      <c r="S14" s="195"/>
      <c r="T14" s="216"/>
    </row>
    <row r="15" spans="1:20" ht="48.75" customHeight="1" thickBot="1" x14ac:dyDescent="0.35">
      <c r="A15" s="239"/>
      <c r="B15" s="243"/>
      <c r="C15" s="260"/>
      <c r="D15" s="220"/>
      <c r="E15" s="235"/>
      <c r="F15" s="237"/>
      <c r="G15" s="306"/>
      <c r="H15" s="285"/>
      <c r="I15" s="5" t="s">
        <v>20</v>
      </c>
      <c r="J15" s="128" t="s">
        <v>82</v>
      </c>
      <c r="K15" s="128" t="s">
        <v>11</v>
      </c>
      <c r="L15" s="128" t="s">
        <v>21</v>
      </c>
      <c r="M15" s="3" t="s">
        <v>7</v>
      </c>
      <c r="N15" s="102">
        <v>0</v>
      </c>
      <c r="O15" s="132">
        <v>2023</v>
      </c>
      <c r="P15" s="102"/>
      <c r="Q15" s="128">
        <v>2</v>
      </c>
      <c r="R15" s="102" t="s">
        <v>59</v>
      </c>
      <c r="S15" s="102" t="s">
        <v>57</v>
      </c>
      <c r="T15" s="108" t="s">
        <v>60</v>
      </c>
    </row>
    <row r="16" spans="1:20" ht="77.25" customHeight="1" thickBot="1" x14ac:dyDescent="0.35">
      <c r="A16" s="239"/>
      <c r="B16" s="242" t="s">
        <v>210</v>
      </c>
      <c r="C16" s="320" t="s">
        <v>48</v>
      </c>
      <c r="D16" s="198"/>
      <c r="E16" s="115">
        <v>1</v>
      </c>
      <c r="F16" s="169">
        <f>E16*G16</f>
        <v>2500000</v>
      </c>
      <c r="G16" s="113">
        <f>H16</f>
        <v>2500000</v>
      </c>
      <c r="H16" s="93">
        <v>2500000</v>
      </c>
      <c r="I16" s="143" t="s">
        <v>15</v>
      </c>
      <c r="J16" s="133" t="s">
        <v>83</v>
      </c>
      <c r="K16" s="135" t="s">
        <v>243</v>
      </c>
      <c r="L16" s="198" t="s">
        <v>216</v>
      </c>
      <c r="M16" s="135" t="s">
        <v>7</v>
      </c>
      <c r="N16" s="110">
        <v>0</v>
      </c>
      <c r="O16" s="24">
        <v>2023</v>
      </c>
      <c r="P16" s="110"/>
      <c r="Q16" s="135">
        <v>387</v>
      </c>
      <c r="R16" s="198" t="s">
        <v>61</v>
      </c>
      <c r="S16" s="198" t="s">
        <v>62</v>
      </c>
      <c r="T16" s="215" t="s">
        <v>63</v>
      </c>
    </row>
    <row r="17" spans="1:20" ht="77.25" customHeight="1" x14ac:dyDescent="0.3">
      <c r="A17" s="239"/>
      <c r="B17" s="243"/>
      <c r="C17" s="321"/>
      <c r="D17" s="195"/>
      <c r="E17" s="163"/>
      <c r="F17" s="170"/>
      <c r="G17" s="166"/>
      <c r="H17" s="168"/>
      <c r="I17" s="167"/>
      <c r="J17" s="165"/>
      <c r="K17" s="164" t="s">
        <v>244</v>
      </c>
      <c r="L17" s="195"/>
      <c r="M17" s="164" t="s">
        <v>7</v>
      </c>
      <c r="N17" s="164">
        <v>0</v>
      </c>
      <c r="O17" s="24">
        <v>2023</v>
      </c>
      <c r="P17" s="165"/>
      <c r="Q17" s="165">
        <v>3311</v>
      </c>
      <c r="R17" s="195"/>
      <c r="S17" s="195"/>
      <c r="T17" s="216"/>
    </row>
    <row r="18" spans="1:20" ht="119.4" thickBot="1" x14ac:dyDescent="0.35">
      <c r="A18" s="239"/>
      <c r="B18" s="244"/>
      <c r="C18" s="114" t="s">
        <v>49</v>
      </c>
      <c r="D18" s="132" t="s">
        <v>242</v>
      </c>
      <c r="E18" s="116">
        <v>1</v>
      </c>
      <c r="F18" s="171">
        <f>E18*G18</f>
        <v>1616500</v>
      </c>
      <c r="G18" s="101">
        <f>H18</f>
        <v>1616500</v>
      </c>
      <c r="H18" s="145">
        <v>1616500</v>
      </c>
      <c r="I18" s="42" t="s">
        <v>12</v>
      </c>
      <c r="J18" s="132" t="s">
        <v>80</v>
      </c>
      <c r="K18" s="132" t="s">
        <v>18</v>
      </c>
      <c r="L18" s="132" t="s">
        <v>53</v>
      </c>
      <c r="M18" s="132" t="s">
        <v>7</v>
      </c>
      <c r="N18" s="106">
        <v>0</v>
      </c>
      <c r="O18" s="24">
        <v>2023</v>
      </c>
      <c r="P18" s="106"/>
      <c r="Q18" s="132">
        <v>60</v>
      </c>
      <c r="R18" s="106" t="s">
        <v>61</v>
      </c>
      <c r="S18" s="106" t="s">
        <v>62</v>
      </c>
      <c r="T18" s="92" t="s">
        <v>63</v>
      </c>
    </row>
    <row r="19" spans="1:20" ht="41.25" customHeight="1" x14ac:dyDescent="0.3">
      <c r="A19" s="239"/>
      <c r="B19" s="242" t="s">
        <v>211</v>
      </c>
      <c r="C19" s="320" t="s">
        <v>50</v>
      </c>
      <c r="D19" s="198" t="s">
        <v>237</v>
      </c>
      <c r="E19" s="307">
        <v>0.4</v>
      </c>
      <c r="F19" s="298">
        <f>E19*G19</f>
        <v>3397788</v>
      </c>
      <c r="G19" s="296">
        <v>8494470</v>
      </c>
      <c r="H19" s="286">
        <f>G19</f>
        <v>8494470</v>
      </c>
      <c r="I19" s="1" t="s">
        <v>90</v>
      </c>
      <c r="J19" s="135" t="s">
        <v>79</v>
      </c>
      <c r="K19" s="198" t="s">
        <v>202</v>
      </c>
      <c r="L19" s="198" t="s">
        <v>221</v>
      </c>
      <c r="M19" s="198" t="s">
        <v>7</v>
      </c>
      <c r="N19" s="227">
        <v>0</v>
      </c>
      <c r="O19" s="227">
        <v>2023</v>
      </c>
      <c r="P19" s="227"/>
      <c r="Q19" s="275">
        <v>5</v>
      </c>
      <c r="R19" s="198" t="s">
        <v>181</v>
      </c>
      <c r="S19" s="198" t="s">
        <v>182</v>
      </c>
      <c r="T19" s="213" t="s">
        <v>58</v>
      </c>
    </row>
    <row r="20" spans="1:20" ht="41.25" customHeight="1" x14ac:dyDescent="0.3">
      <c r="A20" s="239"/>
      <c r="B20" s="243"/>
      <c r="C20" s="322"/>
      <c r="D20" s="194"/>
      <c r="E20" s="235"/>
      <c r="F20" s="237"/>
      <c r="G20" s="294"/>
      <c r="H20" s="287"/>
      <c r="I20" s="4" t="s">
        <v>89</v>
      </c>
      <c r="J20" s="131" t="s">
        <v>86</v>
      </c>
      <c r="K20" s="195"/>
      <c r="L20" s="195"/>
      <c r="M20" s="195"/>
      <c r="N20" s="196"/>
      <c r="O20" s="196"/>
      <c r="P20" s="196"/>
      <c r="Q20" s="276"/>
      <c r="R20" s="194"/>
      <c r="S20" s="194"/>
      <c r="T20" s="216"/>
    </row>
    <row r="21" spans="1:20" ht="41.25" customHeight="1" x14ac:dyDescent="0.3">
      <c r="A21" s="239"/>
      <c r="B21" s="243"/>
      <c r="C21" s="322"/>
      <c r="D21" s="194"/>
      <c r="E21" s="235"/>
      <c r="F21" s="237"/>
      <c r="G21" s="294"/>
      <c r="H21" s="287"/>
      <c r="I21" s="4" t="s">
        <v>88</v>
      </c>
      <c r="J21" s="131" t="s">
        <v>86</v>
      </c>
      <c r="K21" s="193" t="s">
        <v>201</v>
      </c>
      <c r="L21" s="193" t="s">
        <v>217</v>
      </c>
      <c r="M21" s="194" t="s">
        <v>7</v>
      </c>
      <c r="N21" s="196">
        <v>0</v>
      </c>
      <c r="O21" s="196">
        <v>2023</v>
      </c>
      <c r="P21" s="196"/>
      <c r="Q21" s="277">
        <v>200</v>
      </c>
      <c r="R21" s="196" t="s">
        <v>219</v>
      </c>
      <c r="S21" s="196" t="s">
        <v>220</v>
      </c>
      <c r="T21" s="213" t="s">
        <v>58</v>
      </c>
    </row>
    <row r="22" spans="1:20" ht="41.25" customHeight="1" x14ac:dyDescent="0.3">
      <c r="A22" s="239"/>
      <c r="B22" s="243"/>
      <c r="C22" s="322"/>
      <c r="D22" s="194"/>
      <c r="E22" s="235"/>
      <c r="F22" s="237"/>
      <c r="G22" s="294"/>
      <c r="H22" s="287"/>
      <c r="I22" s="4" t="s">
        <v>87</v>
      </c>
      <c r="J22" s="131" t="s">
        <v>91</v>
      </c>
      <c r="K22" s="195"/>
      <c r="L22" s="195"/>
      <c r="M22" s="194"/>
      <c r="N22" s="196"/>
      <c r="O22" s="196"/>
      <c r="P22" s="196"/>
      <c r="Q22" s="277"/>
      <c r="R22" s="196"/>
      <c r="S22" s="196"/>
      <c r="T22" s="216"/>
    </row>
    <row r="23" spans="1:20" ht="41.25" customHeight="1" x14ac:dyDescent="0.3">
      <c r="A23" s="239"/>
      <c r="B23" s="243"/>
      <c r="C23" s="322"/>
      <c r="D23" s="194"/>
      <c r="E23" s="235"/>
      <c r="F23" s="237"/>
      <c r="G23" s="294"/>
      <c r="H23" s="287"/>
      <c r="I23" s="4" t="s">
        <v>84</v>
      </c>
      <c r="J23" s="131" t="s">
        <v>86</v>
      </c>
      <c r="K23" s="194" t="s">
        <v>199</v>
      </c>
      <c r="L23" s="196" t="s">
        <v>21</v>
      </c>
      <c r="M23" s="193" t="s">
        <v>7</v>
      </c>
      <c r="N23" s="196">
        <v>0</v>
      </c>
      <c r="O23" s="196">
        <v>2023</v>
      </c>
      <c r="P23" s="196"/>
      <c r="Q23" s="276">
        <v>2</v>
      </c>
      <c r="R23" s="196" t="s">
        <v>59</v>
      </c>
      <c r="S23" s="196"/>
      <c r="T23" s="213" t="s">
        <v>58</v>
      </c>
    </row>
    <row r="24" spans="1:20" ht="41.25" customHeight="1" thickBot="1" x14ac:dyDescent="0.35">
      <c r="A24" s="239"/>
      <c r="B24" s="243"/>
      <c r="C24" s="321"/>
      <c r="D24" s="195"/>
      <c r="E24" s="235"/>
      <c r="F24" s="237"/>
      <c r="G24" s="297"/>
      <c r="H24" s="287"/>
      <c r="I24" s="4" t="s">
        <v>85</v>
      </c>
      <c r="J24" s="128" t="s">
        <v>86</v>
      </c>
      <c r="K24" s="332"/>
      <c r="L24" s="197"/>
      <c r="M24" s="194"/>
      <c r="N24" s="271"/>
      <c r="O24" s="196"/>
      <c r="P24" s="270"/>
      <c r="Q24" s="276"/>
      <c r="R24" s="196"/>
      <c r="S24" s="196"/>
      <c r="T24" s="216"/>
    </row>
    <row r="25" spans="1:20" ht="52.8" x14ac:dyDescent="0.3">
      <c r="A25" s="239"/>
      <c r="B25" s="243"/>
      <c r="C25" s="267" t="s">
        <v>51</v>
      </c>
      <c r="D25" s="154"/>
      <c r="E25" s="234">
        <v>1</v>
      </c>
      <c r="F25" s="236">
        <f>E25*G25</f>
        <v>4247235</v>
      </c>
      <c r="G25" s="294">
        <f>H25</f>
        <v>4247235</v>
      </c>
      <c r="H25" s="333">
        <v>4247235</v>
      </c>
      <c r="I25" s="335" t="s">
        <v>16</v>
      </c>
      <c r="J25" s="193" t="s">
        <v>96</v>
      </c>
      <c r="K25" s="131" t="s">
        <v>200</v>
      </c>
      <c r="L25" s="131" t="s">
        <v>218</v>
      </c>
      <c r="M25" s="131" t="s">
        <v>7</v>
      </c>
      <c r="N25" s="94">
        <v>0</v>
      </c>
      <c r="O25" s="24">
        <v>2023</v>
      </c>
      <c r="P25" s="110"/>
      <c r="Q25" s="95">
        <v>3</v>
      </c>
      <c r="R25" s="104" t="s">
        <v>61</v>
      </c>
      <c r="S25" s="105" t="s">
        <v>62</v>
      </c>
      <c r="T25" s="109" t="s">
        <v>64</v>
      </c>
    </row>
    <row r="26" spans="1:20" ht="87.75" customHeight="1" thickBot="1" x14ac:dyDescent="0.35">
      <c r="A26" s="239"/>
      <c r="B26" s="244"/>
      <c r="C26" s="268"/>
      <c r="D26" s="155"/>
      <c r="E26" s="269"/>
      <c r="F26" s="313"/>
      <c r="G26" s="295"/>
      <c r="H26" s="334"/>
      <c r="I26" s="336"/>
      <c r="J26" s="220"/>
      <c r="K26" s="134" t="s">
        <v>17</v>
      </c>
      <c r="L26" s="134" t="s">
        <v>222</v>
      </c>
      <c r="M26" s="132" t="s">
        <v>7</v>
      </c>
      <c r="N26" s="107">
        <v>2</v>
      </c>
      <c r="O26" s="24">
        <v>2023</v>
      </c>
      <c r="P26" s="107"/>
      <c r="Q26" s="134">
        <v>3</v>
      </c>
      <c r="R26" s="107" t="s">
        <v>61</v>
      </c>
      <c r="S26" s="107" t="s">
        <v>62</v>
      </c>
      <c r="T26" s="92" t="s">
        <v>64</v>
      </c>
    </row>
    <row r="27" spans="1:20" ht="111" customHeight="1" x14ac:dyDescent="0.3">
      <c r="A27" s="239"/>
      <c r="B27" s="243" t="s">
        <v>163</v>
      </c>
      <c r="C27" s="259" t="s">
        <v>52</v>
      </c>
      <c r="D27" s="198" t="s">
        <v>241</v>
      </c>
      <c r="E27" s="307">
        <v>1</v>
      </c>
      <c r="F27" s="310">
        <f>E27*G27</f>
        <v>1749600</v>
      </c>
      <c r="G27" s="290">
        <f>H27+H33</f>
        <v>1749600</v>
      </c>
      <c r="H27" s="305">
        <v>1449600</v>
      </c>
      <c r="I27" s="9" t="s">
        <v>69</v>
      </c>
      <c r="J27" s="130" t="s">
        <v>92</v>
      </c>
      <c r="K27" s="194" t="s">
        <v>27</v>
      </c>
      <c r="L27" s="195" t="s">
        <v>28</v>
      </c>
      <c r="M27" s="195" t="s">
        <v>7</v>
      </c>
      <c r="N27" s="195">
        <v>0</v>
      </c>
      <c r="O27" s="227">
        <v>2023</v>
      </c>
      <c r="P27" s="104"/>
      <c r="Q27" s="195">
        <v>20</v>
      </c>
      <c r="R27" s="194" t="s">
        <v>65</v>
      </c>
      <c r="S27" s="194" t="s">
        <v>57</v>
      </c>
      <c r="T27" s="214" t="s">
        <v>60</v>
      </c>
    </row>
    <row r="28" spans="1:20" ht="50.25" customHeight="1" x14ac:dyDescent="0.3">
      <c r="A28" s="239"/>
      <c r="B28" s="243"/>
      <c r="C28" s="303"/>
      <c r="D28" s="194"/>
      <c r="E28" s="308"/>
      <c r="F28" s="311"/>
      <c r="G28" s="291"/>
      <c r="H28" s="305"/>
      <c r="I28" s="2" t="s">
        <v>68</v>
      </c>
      <c r="J28" s="131" t="s">
        <v>93</v>
      </c>
      <c r="K28" s="194"/>
      <c r="L28" s="196"/>
      <c r="M28" s="196"/>
      <c r="N28" s="196"/>
      <c r="O28" s="196"/>
      <c r="P28" s="105"/>
      <c r="Q28" s="196"/>
      <c r="R28" s="194"/>
      <c r="S28" s="194"/>
      <c r="T28" s="214"/>
    </row>
    <row r="29" spans="1:20" ht="140.25" customHeight="1" x14ac:dyDescent="0.3">
      <c r="A29" s="239"/>
      <c r="B29" s="243"/>
      <c r="C29" s="303"/>
      <c r="D29" s="194" t="s">
        <v>240</v>
      </c>
      <c r="E29" s="308"/>
      <c r="F29" s="311"/>
      <c r="G29" s="291"/>
      <c r="H29" s="305"/>
      <c r="I29" s="2" t="s">
        <v>94</v>
      </c>
      <c r="J29" s="131" t="s">
        <v>93</v>
      </c>
      <c r="K29" s="194"/>
      <c r="L29" s="196"/>
      <c r="M29" s="196"/>
      <c r="N29" s="196"/>
      <c r="O29" s="196"/>
      <c r="P29" s="105"/>
      <c r="Q29" s="196"/>
      <c r="R29" s="194"/>
      <c r="S29" s="194"/>
      <c r="T29" s="214"/>
    </row>
    <row r="30" spans="1:20" ht="50.25" customHeight="1" x14ac:dyDescent="0.3">
      <c r="A30" s="239"/>
      <c r="B30" s="243"/>
      <c r="C30" s="303"/>
      <c r="D30" s="194"/>
      <c r="E30" s="308"/>
      <c r="F30" s="311"/>
      <c r="G30" s="291"/>
      <c r="H30" s="305"/>
      <c r="I30" s="2" t="s">
        <v>67</v>
      </c>
      <c r="J30" s="131" t="s">
        <v>95</v>
      </c>
      <c r="K30" s="194"/>
      <c r="L30" s="196"/>
      <c r="M30" s="196"/>
      <c r="N30" s="196"/>
      <c r="O30" s="196"/>
      <c r="P30" s="105"/>
      <c r="Q30" s="196"/>
      <c r="R30" s="194"/>
      <c r="S30" s="194"/>
      <c r="T30" s="214"/>
    </row>
    <row r="31" spans="1:20" ht="165.75" customHeight="1" x14ac:dyDescent="0.3">
      <c r="A31" s="239"/>
      <c r="B31" s="243"/>
      <c r="C31" s="303"/>
      <c r="D31" s="137" t="s">
        <v>238</v>
      </c>
      <c r="E31" s="308"/>
      <c r="F31" s="311"/>
      <c r="G31" s="291"/>
      <c r="H31" s="305"/>
      <c r="I31" s="2" t="s">
        <v>31</v>
      </c>
      <c r="J31" s="131" t="s">
        <v>80</v>
      </c>
      <c r="K31" s="194"/>
      <c r="L31" s="196"/>
      <c r="M31" s="196"/>
      <c r="N31" s="196"/>
      <c r="O31" s="196"/>
      <c r="P31" s="105"/>
      <c r="Q31" s="196"/>
      <c r="R31" s="193" t="s">
        <v>61</v>
      </c>
      <c r="S31" s="193" t="s">
        <v>62</v>
      </c>
      <c r="T31" s="213" t="s">
        <v>63</v>
      </c>
    </row>
    <row r="32" spans="1:20" ht="81" customHeight="1" x14ac:dyDescent="0.3">
      <c r="A32" s="239"/>
      <c r="B32" s="243"/>
      <c r="C32" s="303"/>
      <c r="D32" s="194" t="s">
        <v>239</v>
      </c>
      <c r="E32" s="308"/>
      <c r="F32" s="311"/>
      <c r="G32" s="291"/>
      <c r="H32" s="305"/>
      <c r="I32" s="2" t="s">
        <v>26</v>
      </c>
      <c r="J32" s="131" t="s">
        <v>95</v>
      </c>
      <c r="K32" s="194"/>
      <c r="L32" s="196"/>
      <c r="M32" s="196"/>
      <c r="N32" s="196"/>
      <c r="O32" s="196"/>
      <c r="P32" s="105"/>
      <c r="Q32" s="196"/>
      <c r="R32" s="195"/>
      <c r="S32" s="195"/>
      <c r="T32" s="216"/>
    </row>
    <row r="33" spans="1:20" ht="65.25" customHeight="1" x14ac:dyDescent="0.3">
      <c r="A33" s="239"/>
      <c r="B33" s="243"/>
      <c r="C33" s="303"/>
      <c r="D33" s="195"/>
      <c r="E33" s="309"/>
      <c r="F33" s="312"/>
      <c r="G33" s="292"/>
      <c r="H33" s="90">
        <v>300000</v>
      </c>
      <c r="I33" s="2" t="s">
        <v>25</v>
      </c>
      <c r="J33" s="131" t="s">
        <v>75</v>
      </c>
      <c r="K33" s="131" t="s">
        <v>11</v>
      </c>
      <c r="L33" s="131" t="s">
        <v>21</v>
      </c>
      <c r="M33" s="131" t="s">
        <v>7</v>
      </c>
      <c r="N33" s="2">
        <v>0</v>
      </c>
      <c r="O33" s="24">
        <v>2023</v>
      </c>
      <c r="P33" s="105"/>
      <c r="Q33" s="131">
        <v>4</v>
      </c>
      <c r="R33" s="2" t="s">
        <v>59</v>
      </c>
      <c r="S33" s="105" t="s">
        <v>57</v>
      </c>
      <c r="T33" s="6" t="s">
        <v>60</v>
      </c>
    </row>
    <row r="34" spans="1:20" ht="59.25" customHeight="1" x14ac:dyDescent="0.3">
      <c r="A34" s="239"/>
      <c r="B34" s="243"/>
      <c r="C34" s="303" t="s">
        <v>97</v>
      </c>
      <c r="D34" s="141"/>
      <c r="E34" s="234">
        <v>1</v>
      </c>
      <c r="F34" s="236">
        <f>E34*G34</f>
        <v>800000</v>
      </c>
      <c r="G34" s="293">
        <v>800000</v>
      </c>
      <c r="H34" s="314">
        <v>800000</v>
      </c>
      <c r="I34" s="2" t="s">
        <v>32</v>
      </c>
      <c r="J34" s="131" t="s">
        <v>76</v>
      </c>
      <c r="K34" s="196" t="s">
        <v>27</v>
      </c>
      <c r="L34" s="196" t="s">
        <v>28</v>
      </c>
      <c r="M34" s="196" t="s">
        <v>7</v>
      </c>
      <c r="N34" s="196">
        <v>0</v>
      </c>
      <c r="O34" s="196">
        <v>2023</v>
      </c>
      <c r="P34" s="105"/>
      <c r="Q34" s="196">
        <v>8</v>
      </c>
      <c r="R34" s="193" t="s">
        <v>61</v>
      </c>
      <c r="S34" s="193" t="s">
        <v>62</v>
      </c>
      <c r="T34" s="213" t="s">
        <v>64</v>
      </c>
    </row>
    <row r="35" spans="1:20" ht="59.25" customHeight="1" x14ac:dyDescent="0.3">
      <c r="A35" s="239"/>
      <c r="B35" s="243"/>
      <c r="C35" s="260"/>
      <c r="D35" s="137"/>
      <c r="E35" s="235"/>
      <c r="F35" s="237"/>
      <c r="G35" s="294"/>
      <c r="H35" s="315"/>
      <c r="I35" s="3" t="s">
        <v>30</v>
      </c>
      <c r="J35" s="128" t="s">
        <v>76</v>
      </c>
      <c r="K35" s="193"/>
      <c r="L35" s="193"/>
      <c r="M35" s="193"/>
      <c r="N35" s="193"/>
      <c r="O35" s="193"/>
      <c r="P35" s="102"/>
      <c r="Q35" s="193"/>
      <c r="R35" s="194"/>
      <c r="S35" s="194"/>
      <c r="T35" s="214"/>
    </row>
    <row r="36" spans="1:20" s="19" customFormat="1" ht="59.25" customHeight="1" thickBot="1" x14ac:dyDescent="0.35">
      <c r="A36" s="240"/>
      <c r="B36" s="244"/>
      <c r="C36" s="304"/>
      <c r="D36" s="138"/>
      <c r="E36" s="269"/>
      <c r="F36" s="313"/>
      <c r="G36" s="295"/>
      <c r="H36" s="316"/>
      <c r="I36" s="7" t="s">
        <v>29</v>
      </c>
      <c r="J36" s="132" t="s">
        <v>76</v>
      </c>
      <c r="K36" s="270"/>
      <c r="L36" s="270"/>
      <c r="M36" s="270"/>
      <c r="N36" s="270"/>
      <c r="O36" s="270"/>
      <c r="P36" s="106"/>
      <c r="Q36" s="270"/>
      <c r="R36" s="220"/>
      <c r="S36" s="220"/>
      <c r="T36" s="221"/>
    </row>
    <row r="37" spans="1:20" ht="52.8" x14ac:dyDescent="0.3">
      <c r="A37" s="223" t="s">
        <v>117</v>
      </c>
      <c r="B37" s="225" t="s">
        <v>160</v>
      </c>
      <c r="C37" s="245" t="s">
        <v>118</v>
      </c>
      <c r="D37" s="198" t="s">
        <v>235</v>
      </c>
      <c r="E37" s="204">
        <v>0.4</v>
      </c>
      <c r="F37" s="207">
        <f>E37*G37</f>
        <v>8098948.8000000007</v>
      </c>
      <c r="G37" s="201">
        <f>SUM(H37:H43)</f>
        <v>20247372</v>
      </c>
      <c r="H37" s="20">
        <f>9400000+247372</f>
        <v>9647372</v>
      </c>
      <c r="I37" s="10" t="s">
        <v>119</v>
      </c>
      <c r="J37" s="21" t="s">
        <v>120</v>
      </c>
      <c r="K37" s="110" t="s">
        <v>121</v>
      </c>
      <c r="L37" s="110" t="s">
        <v>159</v>
      </c>
      <c r="M37" s="110" t="s">
        <v>7</v>
      </c>
      <c r="N37" s="11">
        <v>0</v>
      </c>
      <c r="O37" s="11">
        <v>2023</v>
      </c>
      <c r="P37" s="11"/>
      <c r="Q37" s="12">
        <v>56002.729936620817</v>
      </c>
      <c r="R37" s="110" t="s">
        <v>122</v>
      </c>
      <c r="S37" s="110" t="s">
        <v>176</v>
      </c>
      <c r="T37" s="22" t="s">
        <v>58</v>
      </c>
    </row>
    <row r="38" spans="1:20" ht="43.95" customHeight="1" x14ac:dyDescent="0.3">
      <c r="A38" s="223"/>
      <c r="B38" s="264"/>
      <c r="C38" s="266"/>
      <c r="D38" s="194"/>
      <c r="E38" s="205"/>
      <c r="F38" s="208"/>
      <c r="G38" s="202"/>
      <c r="H38" s="23">
        <v>5400000</v>
      </c>
      <c r="I38" s="2" t="s">
        <v>123</v>
      </c>
      <c r="J38" s="104" t="s">
        <v>183</v>
      </c>
      <c r="K38" s="193" t="s">
        <v>124</v>
      </c>
      <c r="L38" s="193" t="s">
        <v>125</v>
      </c>
      <c r="M38" s="193" t="s">
        <v>7</v>
      </c>
      <c r="N38" s="24">
        <v>0</v>
      </c>
      <c r="O38" s="24">
        <v>2023</v>
      </c>
      <c r="P38" s="8"/>
      <c r="Q38" s="8">
        <v>28</v>
      </c>
      <c r="R38" s="193" t="s">
        <v>122</v>
      </c>
      <c r="S38" s="193" t="s">
        <v>176</v>
      </c>
      <c r="T38" s="191" t="s">
        <v>58</v>
      </c>
    </row>
    <row r="39" spans="1:20" ht="35.700000000000003" customHeight="1" x14ac:dyDescent="0.3">
      <c r="A39" s="223"/>
      <c r="B39" s="264"/>
      <c r="C39" s="266"/>
      <c r="D39" s="194"/>
      <c r="E39" s="205"/>
      <c r="F39" s="208"/>
      <c r="G39" s="202"/>
      <c r="H39" s="23">
        <v>3000000</v>
      </c>
      <c r="I39" s="2" t="s">
        <v>126</v>
      </c>
      <c r="J39" s="105" t="s">
        <v>77</v>
      </c>
      <c r="K39" s="195"/>
      <c r="L39" s="195"/>
      <c r="M39" s="195"/>
      <c r="N39" s="24">
        <v>0</v>
      </c>
      <c r="O39" s="24">
        <v>2023</v>
      </c>
      <c r="P39" s="8"/>
      <c r="Q39" s="8">
        <v>28</v>
      </c>
      <c r="R39" s="195"/>
      <c r="S39" s="195"/>
      <c r="T39" s="192"/>
    </row>
    <row r="40" spans="1:20" ht="54.6" customHeight="1" x14ac:dyDescent="0.3">
      <c r="A40" s="223"/>
      <c r="B40" s="264"/>
      <c r="C40" s="266"/>
      <c r="D40" s="194"/>
      <c r="E40" s="205"/>
      <c r="F40" s="208"/>
      <c r="G40" s="202"/>
      <c r="H40" s="23">
        <v>400000</v>
      </c>
      <c r="I40" s="2" t="s">
        <v>127</v>
      </c>
      <c r="J40" s="105" t="s">
        <v>184</v>
      </c>
      <c r="K40" s="193" t="s">
        <v>128</v>
      </c>
      <c r="L40" s="193" t="s">
        <v>129</v>
      </c>
      <c r="M40" s="193" t="s">
        <v>7</v>
      </c>
      <c r="N40" s="24">
        <v>0</v>
      </c>
      <c r="O40" s="24">
        <v>2023</v>
      </c>
      <c r="P40" s="8"/>
      <c r="Q40" s="8">
        <v>10</v>
      </c>
      <c r="R40" s="193" t="s">
        <v>122</v>
      </c>
      <c r="S40" s="193" t="s">
        <v>176</v>
      </c>
      <c r="T40" s="191" t="s">
        <v>58</v>
      </c>
    </row>
    <row r="41" spans="1:20" ht="39.6" x14ac:dyDescent="0.3">
      <c r="A41" s="223"/>
      <c r="B41" s="264"/>
      <c r="C41" s="266"/>
      <c r="D41" s="194"/>
      <c r="E41" s="205"/>
      <c r="F41" s="208"/>
      <c r="G41" s="202"/>
      <c r="H41" s="23">
        <v>800000</v>
      </c>
      <c r="I41" s="25" t="s">
        <v>130</v>
      </c>
      <c r="J41" s="105" t="s">
        <v>131</v>
      </c>
      <c r="K41" s="194"/>
      <c r="L41" s="194"/>
      <c r="M41" s="194"/>
      <c r="N41" s="24">
        <v>0</v>
      </c>
      <c r="O41" s="24">
        <v>2023</v>
      </c>
      <c r="P41" s="8"/>
      <c r="Q41" s="8">
        <v>9</v>
      </c>
      <c r="R41" s="194"/>
      <c r="S41" s="194"/>
      <c r="T41" s="256"/>
    </row>
    <row r="42" spans="1:20" ht="39.6" x14ac:dyDescent="0.3">
      <c r="A42" s="223"/>
      <c r="B42" s="264"/>
      <c r="C42" s="266"/>
      <c r="D42" s="194"/>
      <c r="E42" s="205"/>
      <c r="F42" s="208"/>
      <c r="G42" s="202"/>
      <c r="H42" s="23">
        <v>800000</v>
      </c>
      <c r="I42" s="25" t="s">
        <v>132</v>
      </c>
      <c r="J42" s="105" t="s">
        <v>131</v>
      </c>
      <c r="K42" s="195"/>
      <c r="L42" s="195"/>
      <c r="M42" s="195"/>
      <c r="N42" s="24">
        <v>0</v>
      </c>
      <c r="O42" s="24">
        <v>2023</v>
      </c>
      <c r="P42" s="8"/>
      <c r="Q42" s="8">
        <v>9</v>
      </c>
      <c r="R42" s="195"/>
      <c r="S42" s="195"/>
      <c r="T42" s="192"/>
    </row>
    <row r="43" spans="1:20" ht="52.8" x14ac:dyDescent="0.3">
      <c r="A43" s="223"/>
      <c r="B43" s="264"/>
      <c r="C43" s="261"/>
      <c r="D43" s="195"/>
      <c r="E43" s="206"/>
      <c r="F43" s="209"/>
      <c r="G43" s="203"/>
      <c r="H43" s="23">
        <v>200000</v>
      </c>
      <c r="I43" s="2" t="s">
        <v>90</v>
      </c>
      <c r="J43" s="8" t="s">
        <v>79</v>
      </c>
      <c r="K43" s="104" t="s">
        <v>133</v>
      </c>
      <c r="L43" s="104" t="s">
        <v>134</v>
      </c>
      <c r="M43" s="104" t="s">
        <v>7</v>
      </c>
      <c r="N43" s="24">
        <v>0</v>
      </c>
      <c r="O43" s="24">
        <v>2023</v>
      </c>
      <c r="P43" s="8"/>
      <c r="Q43" s="8" t="s">
        <v>135</v>
      </c>
      <c r="R43" s="104" t="s">
        <v>122</v>
      </c>
      <c r="S43" s="105" t="s">
        <v>176</v>
      </c>
      <c r="T43" s="112" t="s">
        <v>58</v>
      </c>
    </row>
    <row r="44" spans="1:20" ht="124.2" thickBot="1" x14ac:dyDescent="0.35">
      <c r="A44" s="224"/>
      <c r="B44" s="265"/>
      <c r="C44" s="114" t="s">
        <v>136</v>
      </c>
      <c r="D44" s="144" t="s">
        <v>236</v>
      </c>
      <c r="E44" s="80">
        <v>1</v>
      </c>
      <c r="F44" s="172">
        <f>E44*G44</f>
        <v>4110000</v>
      </c>
      <c r="G44" s="100">
        <v>4110000</v>
      </c>
      <c r="H44" s="26">
        <v>4110000</v>
      </c>
      <c r="I44" s="27" t="s">
        <v>137</v>
      </c>
      <c r="J44" s="106" t="s">
        <v>138</v>
      </c>
      <c r="K44" s="107" t="s">
        <v>139</v>
      </c>
      <c r="L44" s="107" t="s">
        <v>195</v>
      </c>
      <c r="M44" s="107" t="s">
        <v>7</v>
      </c>
      <c r="N44" s="13">
        <v>0</v>
      </c>
      <c r="O44" s="13">
        <v>2023</v>
      </c>
      <c r="P44" s="13"/>
      <c r="Q44" s="13" t="s">
        <v>140</v>
      </c>
      <c r="R44" s="106" t="s">
        <v>122</v>
      </c>
      <c r="S44" s="106" t="s">
        <v>176</v>
      </c>
      <c r="T44" s="28" t="s">
        <v>58</v>
      </c>
    </row>
    <row r="45" spans="1:20" ht="66" x14ac:dyDescent="0.3">
      <c r="A45" s="224"/>
      <c r="B45" s="225" t="s">
        <v>161</v>
      </c>
      <c r="C45" s="245" t="s">
        <v>109</v>
      </c>
      <c r="D45" s="136"/>
      <c r="E45" s="204">
        <v>0.4</v>
      </c>
      <c r="F45" s="207">
        <f>SUM(G45:G48)*E45</f>
        <v>3744000</v>
      </c>
      <c r="G45" s="201">
        <f>SUM(H45:H48)</f>
        <v>9360000</v>
      </c>
      <c r="H45" s="38">
        <v>1000000</v>
      </c>
      <c r="I45" s="1" t="s">
        <v>126</v>
      </c>
      <c r="J45" s="110" t="s">
        <v>75</v>
      </c>
      <c r="K45" s="110" t="s">
        <v>124</v>
      </c>
      <c r="L45" s="110" t="s">
        <v>125</v>
      </c>
      <c r="M45" s="110" t="s">
        <v>7</v>
      </c>
      <c r="N45" s="11">
        <v>0</v>
      </c>
      <c r="O45" s="11">
        <v>2023</v>
      </c>
      <c r="P45" s="11"/>
      <c r="Q45" s="39">
        <v>5</v>
      </c>
      <c r="R45" s="110" t="s">
        <v>122</v>
      </c>
      <c r="S45" s="110" t="s">
        <v>176</v>
      </c>
      <c r="T45" s="22" t="s">
        <v>58</v>
      </c>
    </row>
    <row r="46" spans="1:20" ht="52.8" x14ac:dyDescent="0.3">
      <c r="A46" s="224"/>
      <c r="B46" s="226"/>
      <c r="C46" s="246"/>
      <c r="D46" s="137"/>
      <c r="E46" s="205"/>
      <c r="F46" s="208"/>
      <c r="G46" s="202"/>
      <c r="H46" s="29">
        <v>7660000</v>
      </c>
      <c r="I46" s="2" t="s">
        <v>130</v>
      </c>
      <c r="J46" s="105" t="s">
        <v>141</v>
      </c>
      <c r="K46" s="193" t="s">
        <v>128</v>
      </c>
      <c r="L46" s="193" t="s">
        <v>125</v>
      </c>
      <c r="M46" s="193" t="s">
        <v>7</v>
      </c>
      <c r="N46" s="8">
        <v>0</v>
      </c>
      <c r="O46" s="8">
        <v>2023</v>
      </c>
      <c r="P46" s="8"/>
      <c r="Q46" s="30">
        <v>31</v>
      </c>
      <c r="R46" s="105" t="s">
        <v>122</v>
      </c>
      <c r="S46" s="105" t="s">
        <v>176</v>
      </c>
      <c r="T46" s="112" t="s">
        <v>58</v>
      </c>
    </row>
    <row r="47" spans="1:20" ht="38.25" customHeight="1" x14ac:dyDescent="0.3">
      <c r="A47" s="224"/>
      <c r="B47" s="226"/>
      <c r="C47" s="246"/>
      <c r="D47" s="137"/>
      <c r="E47" s="205"/>
      <c r="F47" s="208"/>
      <c r="G47" s="202"/>
      <c r="H47" s="29">
        <v>500000</v>
      </c>
      <c r="I47" s="2" t="s">
        <v>132</v>
      </c>
      <c r="J47" s="105" t="s">
        <v>77</v>
      </c>
      <c r="K47" s="195"/>
      <c r="L47" s="195"/>
      <c r="M47" s="195"/>
      <c r="N47" s="8">
        <v>0</v>
      </c>
      <c r="O47" s="8">
        <v>2023</v>
      </c>
      <c r="P47" s="8"/>
      <c r="Q47" s="30">
        <v>5</v>
      </c>
      <c r="R47" s="105" t="s">
        <v>122</v>
      </c>
      <c r="S47" s="105" t="s">
        <v>176</v>
      </c>
      <c r="T47" s="112" t="s">
        <v>58</v>
      </c>
    </row>
    <row r="48" spans="1:20" ht="52.8" x14ac:dyDescent="0.3">
      <c r="A48" s="224"/>
      <c r="B48" s="226"/>
      <c r="C48" s="259"/>
      <c r="D48" s="140"/>
      <c r="E48" s="206"/>
      <c r="F48" s="209"/>
      <c r="G48" s="203"/>
      <c r="H48" s="29">
        <v>200000</v>
      </c>
      <c r="I48" s="25" t="s">
        <v>90</v>
      </c>
      <c r="J48" s="8" t="s">
        <v>79</v>
      </c>
      <c r="K48" s="104" t="s">
        <v>133</v>
      </c>
      <c r="L48" s="104" t="s">
        <v>134</v>
      </c>
      <c r="M48" s="104" t="s">
        <v>7</v>
      </c>
      <c r="N48" s="8">
        <v>0</v>
      </c>
      <c r="O48" s="8">
        <v>2023</v>
      </c>
      <c r="P48" s="8"/>
      <c r="Q48" s="30" t="s">
        <v>135</v>
      </c>
      <c r="R48" s="105" t="s">
        <v>122</v>
      </c>
      <c r="S48" s="105" t="s">
        <v>176</v>
      </c>
      <c r="T48" s="111" t="s">
        <v>58</v>
      </c>
    </row>
    <row r="49" spans="1:20" ht="52.8" x14ac:dyDescent="0.3">
      <c r="A49" s="224"/>
      <c r="B49" s="257"/>
      <c r="C49" s="260" t="s">
        <v>142</v>
      </c>
      <c r="D49" s="141"/>
      <c r="E49" s="210">
        <v>0</v>
      </c>
      <c r="F49" s="211">
        <f>G49*E49</f>
        <v>0</v>
      </c>
      <c r="G49" s="262">
        <f>H49+H50</f>
        <v>700000</v>
      </c>
      <c r="H49" s="31">
        <v>500000</v>
      </c>
      <c r="I49" s="2" t="s">
        <v>143</v>
      </c>
      <c r="J49" s="102" t="s">
        <v>144</v>
      </c>
      <c r="K49" s="193" t="s">
        <v>145</v>
      </c>
      <c r="L49" s="105" t="s">
        <v>146</v>
      </c>
      <c r="M49" s="105" t="s">
        <v>7</v>
      </c>
      <c r="N49" s="8">
        <v>0</v>
      </c>
      <c r="O49" s="8">
        <v>2023</v>
      </c>
      <c r="P49" s="8"/>
      <c r="Q49" s="8">
        <v>200</v>
      </c>
      <c r="R49" s="105" t="s">
        <v>122</v>
      </c>
      <c r="S49" s="105" t="s">
        <v>176</v>
      </c>
      <c r="T49" s="40" t="s">
        <v>58</v>
      </c>
    </row>
    <row r="50" spans="1:20" ht="52.8" x14ac:dyDescent="0.3">
      <c r="A50" s="224"/>
      <c r="B50" s="257"/>
      <c r="C50" s="261"/>
      <c r="D50" s="142"/>
      <c r="E50" s="206"/>
      <c r="F50" s="209"/>
      <c r="G50" s="263"/>
      <c r="H50" s="31">
        <v>200000</v>
      </c>
      <c r="I50" s="2" t="s">
        <v>147</v>
      </c>
      <c r="J50" s="102" t="s">
        <v>144</v>
      </c>
      <c r="K50" s="194"/>
      <c r="L50" s="105" t="s">
        <v>146</v>
      </c>
      <c r="M50" s="105" t="s">
        <v>7</v>
      </c>
      <c r="N50" s="8">
        <v>0</v>
      </c>
      <c r="O50" s="8">
        <v>2023</v>
      </c>
      <c r="P50" s="8"/>
      <c r="Q50" s="8">
        <v>80</v>
      </c>
      <c r="R50" s="105" t="s">
        <v>122</v>
      </c>
      <c r="S50" s="105" t="s">
        <v>176</v>
      </c>
      <c r="T50" s="40" t="s">
        <v>58</v>
      </c>
    </row>
    <row r="51" spans="1:20" ht="66.599999999999994" thickBot="1" x14ac:dyDescent="0.35">
      <c r="A51" s="224"/>
      <c r="B51" s="258"/>
      <c r="C51" s="114" t="s">
        <v>111</v>
      </c>
      <c r="D51" s="144"/>
      <c r="E51" s="80">
        <v>0</v>
      </c>
      <c r="F51" s="172">
        <f>G51*E51</f>
        <v>0</v>
      </c>
      <c r="G51" s="100">
        <v>210000</v>
      </c>
      <c r="H51" s="41">
        <v>210000</v>
      </c>
      <c r="I51" s="7" t="s">
        <v>148</v>
      </c>
      <c r="J51" s="106" t="s">
        <v>149</v>
      </c>
      <c r="K51" s="220"/>
      <c r="L51" s="106" t="s">
        <v>146</v>
      </c>
      <c r="M51" s="106" t="s">
        <v>7</v>
      </c>
      <c r="N51" s="13">
        <v>0</v>
      </c>
      <c r="O51" s="13">
        <v>2023</v>
      </c>
      <c r="P51" s="13"/>
      <c r="Q51" s="13">
        <v>50</v>
      </c>
      <c r="R51" s="106" t="s">
        <v>122</v>
      </c>
      <c r="S51" s="106" t="s">
        <v>176</v>
      </c>
      <c r="T51" s="36" t="s">
        <v>58</v>
      </c>
    </row>
    <row r="52" spans="1:20" ht="120.6" customHeight="1" thickBot="1" x14ac:dyDescent="0.35">
      <c r="A52" s="241" t="s">
        <v>150</v>
      </c>
      <c r="B52" s="242" t="s">
        <v>158</v>
      </c>
      <c r="C52" s="245" t="s">
        <v>151</v>
      </c>
      <c r="D52" s="136"/>
      <c r="E52" s="307">
        <v>0.4</v>
      </c>
      <c r="F52" s="310">
        <f>E52*12555330</f>
        <v>5022132</v>
      </c>
      <c r="G52" s="248">
        <v>16988940</v>
      </c>
      <c r="H52" s="252">
        <v>16988940</v>
      </c>
      <c r="I52" s="299" t="s">
        <v>152</v>
      </c>
      <c r="J52" s="135" t="s">
        <v>153</v>
      </c>
      <c r="K52" s="135" t="s">
        <v>154</v>
      </c>
      <c r="L52" s="11" t="s">
        <v>155</v>
      </c>
      <c r="M52" s="135" t="s">
        <v>7</v>
      </c>
      <c r="N52" s="11">
        <v>0</v>
      </c>
      <c r="O52" s="13">
        <v>2024</v>
      </c>
      <c r="P52" s="32"/>
      <c r="Q52" s="11">
        <v>225</v>
      </c>
      <c r="R52" s="135" t="s">
        <v>122</v>
      </c>
      <c r="S52" s="135" t="s">
        <v>176</v>
      </c>
      <c r="T52" s="22" t="s">
        <v>58</v>
      </c>
    </row>
    <row r="53" spans="1:20" ht="120.6" customHeight="1" x14ac:dyDescent="0.3">
      <c r="A53" s="239"/>
      <c r="B53" s="243"/>
      <c r="C53" s="246"/>
      <c r="D53" s="137"/>
      <c r="E53" s="235"/>
      <c r="F53" s="311"/>
      <c r="G53" s="249"/>
      <c r="H53" s="253"/>
      <c r="I53" s="300"/>
      <c r="J53" s="129" t="s">
        <v>153</v>
      </c>
      <c r="K53" s="130" t="s">
        <v>197</v>
      </c>
      <c r="L53" s="8" t="s">
        <v>155</v>
      </c>
      <c r="M53" s="130" t="s">
        <v>7</v>
      </c>
      <c r="N53" s="24">
        <v>0</v>
      </c>
      <c r="O53" s="157">
        <v>2024</v>
      </c>
      <c r="P53" s="156"/>
      <c r="Q53" s="24">
        <f>225+112</f>
        <v>337</v>
      </c>
      <c r="R53" s="129" t="s">
        <v>122</v>
      </c>
      <c r="S53" s="129" t="s">
        <v>176</v>
      </c>
      <c r="T53" s="139" t="s">
        <v>58</v>
      </c>
    </row>
    <row r="54" spans="1:20" ht="120.6" customHeight="1" x14ac:dyDescent="0.3">
      <c r="A54" s="239"/>
      <c r="B54" s="243"/>
      <c r="C54" s="246"/>
      <c r="D54" s="137"/>
      <c r="E54" s="205"/>
      <c r="F54" s="208"/>
      <c r="G54" s="250"/>
      <c r="H54" s="254"/>
      <c r="I54" s="300"/>
      <c r="J54" s="128" t="s">
        <v>153</v>
      </c>
      <c r="K54" s="131" t="s">
        <v>133</v>
      </c>
      <c r="L54" s="8" t="s">
        <v>155</v>
      </c>
      <c r="M54" s="131" t="s">
        <v>7</v>
      </c>
      <c r="N54" s="8">
        <v>0</v>
      </c>
      <c r="O54" s="8">
        <v>2024</v>
      </c>
      <c r="P54" s="33"/>
      <c r="Q54" s="34">
        <v>1800</v>
      </c>
      <c r="R54" s="131" t="s">
        <v>122</v>
      </c>
      <c r="S54" s="131" t="s">
        <v>177</v>
      </c>
      <c r="T54" s="40" t="s">
        <v>58</v>
      </c>
    </row>
    <row r="55" spans="1:20" s="84" customFormat="1" ht="120.6" customHeight="1" x14ac:dyDescent="0.3">
      <c r="A55" s="239"/>
      <c r="B55" s="243"/>
      <c r="C55" s="246"/>
      <c r="D55" s="137"/>
      <c r="E55" s="205"/>
      <c r="F55" s="208"/>
      <c r="G55" s="250"/>
      <c r="H55" s="254"/>
      <c r="I55" s="300"/>
      <c r="J55" s="128" t="s">
        <v>153</v>
      </c>
      <c r="K55" s="128" t="s">
        <v>198</v>
      </c>
      <c r="L55" s="157" t="s">
        <v>146</v>
      </c>
      <c r="M55" s="130" t="s">
        <v>7</v>
      </c>
      <c r="N55" s="24">
        <v>0</v>
      </c>
      <c r="O55" s="8">
        <v>2024</v>
      </c>
      <c r="P55" s="156"/>
      <c r="Q55" s="24">
        <v>30</v>
      </c>
      <c r="R55" s="129" t="s">
        <v>122</v>
      </c>
      <c r="S55" s="129" t="s">
        <v>176</v>
      </c>
      <c r="T55" s="139" t="s">
        <v>58</v>
      </c>
    </row>
    <row r="56" spans="1:20" ht="120.6" customHeight="1" thickBot="1" x14ac:dyDescent="0.35">
      <c r="A56" s="240"/>
      <c r="B56" s="244"/>
      <c r="C56" s="247"/>
      <c r="D56" s="138"/>
      <c r="E56" s="337"/>
      <c r="F56" s="338"/>
      <c r="G56" s="251"/>
      <c r="H56" s="255"/>
      <c r="I56" s="301"/>
      <c r="J56" s="132" t="s">
        <v>153</v>
      </c>
      <c r="K56" s="132" t="s">
        <v>156</v>
      </c>
      <c r="L56" s="132" t="s">
        <v>157</v>
      </c>
      <c r="M56" s="132" t="s">
        <v>7</v>
      </c>
      <c r="N56" s="13">
        <v>0</v>
      </c>
      <c r="O56" s="158">
        <v>2024</v>
      </c>
      <c r="P56" s="35"/>
      <c r="Q56" s="13">
        <v>30</v>
      </c>
      <c r="R56" s="132" t="s">
        <v>122</v>
      </c>
      <c r="S56" s="132" t="s">
        <v>178</v>
      </c>
      <c r="T56" s="36" t="s">
        <v>58</v>
      </c>
    </row>
    <row r="57" spans="1:20" ht="42" customHeight="1" x14ac:dyDescent="0.3">
      <c r="A57" s="222" t="s">
        <v>213</v>
      </c>
      <c r="B57" s="225" t="s">
        <v>212</v>
      </c>
      <c r="C57" s="227" t="s">
        <v>165</v>
      </c>
      <c r="D57" s="133"/>
      <c r="E57" s="307">
        <v>0.4</v>
      </c>
      <c r="F57" s="298">
        <f>E57*G57</f>
        <v>400000</v>
      </c>
      <c r="G57" s="228">
        <v>1000000</v>
      </c>
      <c r="H57" s="217">
        <v>1000000</v>
      </c>
      <c r="I57" s="1" t="s">
        <v>166</v>
      </c>
      <c r="J57" s="110" t="s">
        <v>79</v>
      </c>
      <c r="K57" s="198" t="s">
        <v>167</v>
      </c>
      <c r="L57" s="198" t="s">
        <v>215</v>
      </c>
      <c r="M57" s="198" t="s">
        <v>7</v>
      </c>
      <c r="N57" s="198">
        <v>0</v>
      </c>
      <c r="O57" s="198">
        <v>2023</v>
      </c>
      <c r="P57" s="199"/>
      <c r="Q57" s="198">
        <v>4</v>
      </c>
      <c r="R57" s="198" t="s">
        <v>61</v>
      </c>
      <c r="S57" s="198" t="s">
        <v>62</v>
      </c>
      <c r="T57" s="215" t="s">
        <v>64</v>
      </c>
    </row>
    <row r="58" spans="1:20" ht="29.25" customHeight="1" x14ac:dyDescent="0.3">
      <c r="A58" s="223"/>
      <c r="B58" s="226"/>
      <c r="C58" s="196"/>
      <c r="D58" s="129"/>
      <c r="E58" s="235"/>
      <c r="F58" s="237"/>
      <c r="G58" s="229"/>
      <c r="H58" s="218"/>
      <c r="I58" s="2" t="s">
        <v>168</v>
      </c>
      <c r="J58" s="105" t="s">
        <v>79</v>
      </c>
      <c r="K58" s="194"/>
      <c r="L58" s="194"/>
      <c r="M58" s="194"/>
      <c r="N58" s="194"/>
      <c r="O58" s="194"/>
      <c r="P58" s="199"/>
      <c r="Q58" s="194"/>
      <c r="R58" s="194"/>
      <c r="S58" s="194"/>
      <c r="T58" s="214"/>
    </row>
    <row r="59" spans="1:20" ht="29.25" customHeight="1" x14ac:dyDescent="0.3">
      <c r="A59" s="223"/>
      <c r="B59" s="226"/>
      <c r="C59" s="196"/>
      <c r="D59" s="129"/>
      <c r="E59" s="235"/>
      <c r="F59" s="237"/>
      <c r="G59" s="229"/>
      <c r="H59" s="218"/>
      <c r="I59" s="2" t="s">
        <v>169</v>
      </c>
      <c r="J59" s="105" t="s">
        <v>78</v>
      </c>
      <c r="K59" s="194"/>
      <c r="L59" s="194"/>
      <c r="M59" s="194"/>
      <c r="N59" s="194"/>
      <c r="O59" s="194"/>
      <c r="P59" s="199"/>
      <c r="Q59" s="194"/>
      <c r="R59" s="194"/>
      <c r="S59" s="194"/>
      <c r="T59" s="214"/>
    </row>
    <row r="60" spans="1:20" ht="29.25" customHeight="1" x14ac:dyDescent="0.3">
      <c r="A60" s="223"/>
      <c r="B60" s="226"/>
      <c r="C60" s="196"/>
      <c r="D60" s="129"/>
      <c r="E60" s="235"/>
      <c r="F60" s="237"/>
      <c r="G60" s="229"/>
      <c r="H60" s="218"/>
      <c r="I60" s="2" t="s">
        <v>170</v>
      </c>
      <c r="J60" s="105" t="s">
        <v>79</v>
      </c>
      <c r="K60" s="194"/>
      <c r="L60" s="194"/>
      <c r="M60" s="194"/>
      <c r="N60" s="194"/>
      <c r="O60" s="194"/>
      <c r="P60" s="199"/>
      <c r="Q60" s="194"/>
      <c r="R60" s="194"/>
      <c r="S60" s="194"/>
      <c r="T60" s="214"/>
    </row>
    <row r="61" spans="1:20" ht="29.25" customHeight="1" x14ac:dyDescent="0.3">
      <c r="A61" s="223"/>
      <c r="B61" s="226"/>
      <c r="C61" s="196"/>
      <c r="D61" s="129"/>
      <c r="E61" s="235"/>
      <c r="F61" s="237"/>
      <c r="G61" s="229"/>
      <c r="H61" s="218"/>
      <c r="I61" s="2" t="s">
        <v>87</v>
      </c>
      <c r="J61" s="105" t="s">
        <v>79</v>
      </c>
      <c r="K61" s="194"/>
      <c r="L61" s="194"/>
      <c r="M61" s="194"/>
      <c r="N61" s="194"/>
      <c r="O61" s="194"/>
      <c r="P61" s="199"/>
      <c r="Q61" s="194"/>
      <c r="R61" s="194"/>
      <c r="S61" s="194"/>
      <c r="T61" s="214"/>
    </row>
    <row r="62" spans="1:20" ht="29.25" customHeight="1" x14ac:dyDescent="0.3">
      <c r="A62" s="223"/>
      <c r="B62" s="226"/>
      <c r="C62" s="196"/>
      <c r="D62" s="129"/>
      <c r="E62" s="235"/>
      <c r="F62" s="237"/>
      <c r="G62" s="229"/>
      <c r="H62" s="218"/>
      <c r="I62" s="2" t="s">
        <v>171</v>
      </c>
      <c r="J62" s="105" t="s">
        <v>78</v>
      </c>
      <c r="K62" s="194"/>
      <c r="L62" s="194"/>
      <c r="M62" s="194"/>
      <c r="N62" s="194"/>
      <c r="O62" s="194"/>
      <c r="P62" s="199"/>
      <c r="Q62" s="194"/>
      <c r="R62" s="194"/>
      <c r="S62" s="194"/>
      <c r="T62" s="214"/>
    </row>
    <row r="63" spans="1:20" ht="29.25" customHeight="1" x14ac:dyDescent="0.3">
      <c r="A63" s="223"/>
      <c r="B63" s="226"/>
      <c r="C63" s="196"/>
      <c r="D63" s="130"/>
      <c r="E63" s="339"/>
      <c r="F63" s="340"/>
      <c r="G63" s="230"/>
      <c r="H63" s="231"/>
      <c r="I63" s="2" t="s">
        <v>172</v>
      </c>
      <c r="J63" s="105" t="s">
        <v>79</v>
      </c>
      <c r="K63" s="195"/>
      <c r="L63" s="195"/>
      <c r="M63" s="195"/>
      <c r="N63" s="195"/>
      <c r="O63" s="195"/>
      <c r="P63" s="199"/>
      <c r="Q63" s="195"/>
      <c r="R63" s="195"/>
      <c r="S63" s="195"/>
      <c r="T63" s="216"/>
    </row>
    <row r="64" spans="1:20" ht="78.75" customHeight="1" x14ac:dyDescent="0.3">
      <c r="A64" s="224"/>
      <c r="B64" s="226"/>
      <c r="C64" s="193" t="s">
        <v>257</v>
      </c>
      <c r="D64" s="193" t="s">
        <v>256</v>
      </c>
      <c r="E64" s="234">
        <v>1</v>
      </c>
      <c r="F64" s="236">
        <f>E64*G64</f>
        <v>57400</v>
      </c>
      <c r="G64" s="232">
        <v>57400</v>
      </c>
      <c r="H64" s="233">
        <v>57400</v>
      </c>
      <c r="I64" s="2" t="s">
        <v>174</v>
      </c>
      <c r="J64" s="131" t="s">
        <v>75</v>
      </c>
      <c r="K64" s="193" t="s">
        <v>203</v>
      </c>
      <c r="L64" s="193" t="s">
        <v>204</v>
      </c>
      <c r="M64" s="193" t="s">
        <v>7</v>
      </c>
      <c r="N64" s="193">
        <v>0</v>
      </c>
      <c r="O64" s="193">
        <v>2023</v>
      </c>
      <c r="P64" s="199"/>
      <c r="Q64" s="193">
        <v>2</v>
      </c>
      <c r="R64" s="193" t="s">
        <v>175</v>
      </c>
      <c r="S64" s="193" t="s">
        <v>62</v>
      </c>
      <c r="T64" s="213" t="s">
        <v>64</v>
      </c>
    </row>
    <row r="65" spans="1:20" ht="78.75" customHeight="1" thickBot="1" x14ac:dyDescent="0.35">
      <c r="A65" s="224"/>
      <c r="B65" s="226"/>
      <c r="C65" s="194"/>
      <c r="D65" s="220"/>
      <c r="E65" s="235"/>
      <c r="F65" s="237"/>
      <c r="G65" s="229"/>
      <c r="H65" s="219"/>
      <c r="I65" s="3" t="s">
        <v>32</v>
      </c>
      <c r="J65" s="128" t="s">
        <v>75</v>
      </c>
      <c r="K65" s="194"/>
      <c r="L65" s="194"/>
      <c r="M65" s="194"/>
      <c r="N65" s="194"/>
      <c r="O65" s="194"/>
      <c r="P65" s="200"/>
      <c r="Q65" s="194"/>
      <c r="R65" s="194"/>
      <c r="S65" s="194"/>
      <c r="T65" s="214"/>
    </row>
    <row r="66" spans="1:20" ht="39" customHeight="1" x14ac:dyDescent="0.3">
      <c r="A66" s="278" t="s">
        <v>185</v>
      </c>
      <c r="B66" s="281" t="s">
        <v>185</v>
      </c>
      <c r="C66" s="227" t="s">
        <v>185</v>
      </c>
      <c r="D66" s="198"/>
      <c r="E66" s="341">
        <v>0</v>
      </c>
      <c r="F66" s="317">
        <f>E66*G66</f>
        <v>0</v>
      </c>
      <c r="G66" s="323">
        <v>5096681</v>
      </c>
      <c r="H66" s="217">
        <v>5096681</v>
      </c>
      <c r="I66" s="10" t="s">
        <v>193</v>
      </c>
      <c r="J66" s="110" t="s">
        <v>86</v>
      </c>
      <c r="K66" s="198" t="s">
        <v>186</v>
      </c>
      <c r="L66" s="198" t="s">
        <v>186</v>
      </c>
      <c r="M66" s="198" t="s">
        <v>186</v>
      </c>
      <c r="N66" s="198" t="s">
        <v>186</v>
      </c>
      <c r="O66" s="198" t="s">
        <v>186</v>
      </c>
      <c r="P66" s="198" t="s">
        <v>186</v>
      </c>
      <c r="Q66" s="198" t="s">
        <v>186</v>
      </c>
      <c r="R66" s="198" t="s">
        <v>186</v>
      </c>
      <c r="S66" s="198" t="s">
        <v>186</v>
      </c>
      <c r="T66" s="215" t="s">
        <v>186</v>
      </c>
    </row>
    <row r="67" spans="1:20" ht="26.4" x14ac:dyDescent="0.3">
      <c r="A67" s="279"/>
      <c r="B67" s="282"/>
      <c r="C67" s="196"/>
      <c r="D67" s="194"/>
      <c r="E67" s="342"/>
      <c r="F67" s="318"/>
      <c r="G67" s="324"/>
      <c r="H67" s="218"/>
      <c r="I67" s="2" t="s">
        <v>166</v>
      </c>
      <c r="J67" s="105" t="s">
        <v>86</v>
      </c>
      <c r="K67" s="194"/>
      <c r="L67" s="194"/>
      <c r="M67" s="194"/>
      <c r="N67" s="194"/>
      <c r="O67" s="194"/>
      <c r="P67" s="194"/>
      <c r="Q67" s="194"/>
      <c r="R67" s="194"/>
      <c r="S67" s="194"/>
      <c r="T67" s="214"/>
    </row>
    <row r="68" spans="1:20" x14ac:dyDescent="0.3">
      <c r="A68" s="279"/>
      <c r="B68" s="282"/>
      <c r="C68" s="196"/>
      <c r="D68" s="194"/>
      <c r="E68" s="342"/>
      <c r="F68" s="318"/>
      <c r="G68" s="324"/>
      <c r="H68" s="218"/>
      <c r="I68" s="2" t="s">
        <v>192</v>
      </c>
      <c r="J68" s="105" t="s">
        <v>79</v>
      </c>
      <c r="K68" s="194"/>
      <c r="L68" s="194"/>
      <c r="M68" s="194"/>
      <c r="N68" s="194"/>
      <c r="O68" s="194"/>
      <c r="P68" s="194"/>
      <c r="Q68" s="194"/>
      <c r="R68" s="194"/>
      <c r="S68" s="194"/>
      <c r="T68" s="214"/>
    </row>
    <row r="69" spans="1:20" x14ac:dyDescent="0.3">
      <c r="A69" s="279"/>
      <c r="B69" s="282"/>
      <c r="C69" s="196"/>
      <c r="D69" s="194"/>
      <c r="E69" s="342"/>
      <c r="F69" s="318"/>
      <c r="G69" s="324"/>
      <c r="H69" s="218"/>
      <c r="I69" s="2" t="s">
        <v>191</v>
      </c>
      <c r="J69" s="105" t="s">
        <v>79</v>
      </c>
      <c r="K69" s="194"/>
      <c r="L69" s="194"/>
      <c r="M69" s="194"/>
      <c r="N69" s="194"/>
      <c r="O69" s="194"/>
      <c r="P69" s="194"/>
      <c r="Q69" s="194"/>
      <c r="R69" s="194"/>
      <c r="S69" s="194"/>
      <c r="T69" s="214"/>
    </row>
    <row r="70" spans="1:20" ht="15" thickBot="1" x14ac:dyDescent="0.35">
      <c r="A70" s="280"/>
      <c r="B70" s="283"/>
      <c r="C70" s="270"/>
      <c r="D70" s="220"/>
      <c r="E70" s="343"/>
      <c r="F70" s="319"/>
      <c r="G70" s="325"/>
      <c r="H70" s="219"/>
      <c r="I70" s="7" t="s">
        <v>194</v>
      </c>
      <c r="J70" s="106" t="s">
        <v>79</v>
      </c>
      <c r="K70" s="220"/>
      <c r="L70" s="220"/>
      <c r="M70" s="220"/>
      <c r="N70" s="220"/>
      <c r="O70" s="220"/>
      <c r="P70" s="220"/>
      <c r="Q70" s="220"/>
      <c r="R70" s="220"/>
      <c r="S70" s="220"/>
      <c r="T70" s="221"/>
    </row>
    <row r="71" spans="1:20" ht="15" thickBot="1" x14ac:dyDescent="0.35">
      <c r="E71" s="43"/>
      <c r="F71" s="82"/>
      <c r="G71" s="86"/>
    </row>
    <row r="72" spans="1:20" x14ac:dyDescent="0.3">
      <c r="E72" s="88" t="s">
        <v>188</v>
      </c>
      <c r="F72" s="89" t="s">
        <v>190</v>
      </c>
      <c r="G72" s="87" t="s">
        <v>245</v>
      </c>
    </row>
    <row r="73" spans="1:20" ht="15.6" x14ac:dyDescent="0.3">
      <c r="E73" s="326">
        <f>F73/G73</f>
        <v>0.48655189270386012</v>
      </c>
      <c r="F73" s="328">
        <f>SUM(F7:F70)</f>
        <v>38850203.799999997</v>
      </c>
      <c r="G73" s="330">
        <f>SUM(G7:G70)-G66</f>
        <v>79848017</v>
      </c>
      <c r="H73" s="99"/>
      <c r="I73" s="99"/>
    </row>
    <row r="74" spans="1:20" ht="16.2" thickBot="1" x14ac:dyDescent="0.35">
      <c r="E74" s="327"/>
      <c r="F74" s="329"/>
      <c r="G74" s="331"/>
      <c r="H74" s="99"/>
      <c r="I74" s="99"/>
    </row>
    <row r="75" spans="1:20" ht="15.6" x14ac:dyDescent="0.3">
      <c r="C75" s="81"/>
      <c r="D75" s="81"/>
      <c r="E75" s="190"/>
      <c r="F75" s="190"/>
      <c r="G75" s="212"/>
      <c r="H75" s="99"/>
      <c r="I75" s="99"/>
    </row>
    <row r="76" spans="1:20" ht="15.6" x14ac:dyDescent="0.3">
      <c r="C76" s="81"/>
      <c r="D76" s="81"/>
      <c r="E76" s="190"/>
      <c r="F76" s="190"/>
      <c r="G76" s="212"/>
      <c r="H76" s="99"/>
      <c r="I76" s="99"/>
    </row>
    <row r="77" spans="1:20" x14ac:dyDescent="0.3">
      <c r="C77" s="81"/>
      <c r="D77" s="81"/>
      <c r="E77" s="190"/>
      <c r="F77" s="190"/>
      <c r="G77" s="212"/>
    </row>
    <row r="78" spans="1:20" x14ac:dyDescent="0.3">
      <c r="C78" s="81"/>
      <c r="D78" s="81"/>
      <c r="E78" s="190"/>
      <c r="F78" s="190"/>
      <c r="G78" s="212"/>
    </row>
    <row r="79" spans="1:20" ht="15" thickBot="1" x14ac:dyDescent="0.35"/>
    <row r="80" spans="1:20" x14ac:dyDescent="0.3">
      <c r="E80" s="122"/>
      <c r="F80" s="123" t="s">
        <v>229</v>
      </c>
      <c r="G80" s="123" t="s">
        <v>231</v>
      </c>
      <c r="H80" s="146" t="s">
        <v>230</v>
      </c>
      <c r="I80" s="149" t="s">
        <v>232</v>
      </c>
      <c r="J80" s="124" t="s">
        <v>233</v>
      </c>
    </row>
    <row r="81" spans="5:10" x14ac:dyDescent="0.3">
      <c r="E81" s="125" t="s">
        <v>223</v>
      </c>
      <c r="F81" s="120">
        <f>H7+H8+H9+H10+H13+H16+H18+H19+H25+H27+H33+H34</f>
        <v>27174305</v>
      </c>
      <c r="G81" s="120">
        <f>F81/0.7</f>
        <v>38820435.714285716</v>
      </c>
      <c r="H81" s="147">
        <f>G81*1.9558</f>
        <v>75925008.170000002</v>
      </c>
      <c r="I81" s="150">
        <f>F81*1.9558</f>
        <v>53147505.718999997</v>
      </c>
      <c r="J81" s="151">
        <f>H81-I81</f>
        <v>22777502.451000005</v>
      </c>
    </row>
    <row r="82" spans="5:10" x14ac:dyDescent="0.3">
      <c r="E82" s="125" t="s">
        <v>224</v>
      </c>
      <c r="F82" s="121">
        <f>H37+H38+H39+H40+H41+H42+H43+H44+H45+H46+H47+H48+H49+H50+H51</f>
        <v>34627372</v>
      </c>
      <c r="G82" s="121">
        <f t="shared" ref="G82:G85" si="0">F82/0.7</f>
        <v>49467674.285714291</v>
      </c>
      <c r="H82" s="147">
        <f t="shared" ref="H82:H85" si="1">G82*1.9558</f>
        <v>96748877.368000016</v>
      </c>
      <c r="I82" s="150">
        <f t="shared" ref="I82:I86" si="2">F82*1.9558</f>
        <v>67724214.157600001</v>
      </c>
      <c r="J82" s="151">
        <f t="shared" ref="J82:J86" si="3">H82-I82</f>
        <v>29024663.210400015</v>
      </c>
    </row>
    <row r="83" spans="5:10" x14ac:dyDescent="0.3">
      <c r="E83" s="125" t="s">
        <v>225</v>
      </c>
      <c r="F83" s="121">
        <f>H52</f>
        <v>16988940</v>
      </c>
      <c r="G83" s="121">
        <f t="shared" si="0"/>
        <v>24269914.285714287</v>
      </c>
      <c r="H83" s="147">
        <f t="shared" si="1"/>
        <v>47467098.359999999</v>
      </c>
      <c r="I83" s="150">
        <f t="shared" si="2"/>
        <v>33226968.851999998</v>
      </c>
      <c r="J83" s="151">
        <f t="shared" si="3"/>
        <v>14240129.508000001</v>
      </c>
    </row>
    <row r="84" spans="5:10" x14ac:dyDescent="0.3">
      <c r="E84" s="125" t="s">
        <v>226</v>
      </c>
      <c r="F84" s="121">
        <f>H57+H64</f>
        <v>1057400</v>
      </c>
      <c r="G84" s="121">
        <f t="shared" si="0"/>
        <v>1510571.4285714286</v>
      </c>
      <c r="H84" s="147">
        <f t="shared" si="1"/>
        <v>2954375.6</v>
      </c>
      <c r="I84" s="150">
        <f t="shared" si="2"/>
        <v>2068062.92</v>
      </c>
      <c r="J84" s="151">
        <f t="shared" si="3"/>
        <v>886312.68000000017</v>
      </c>
    </row>
    <row r="85" spans="5:10" x14ac:dyDescent="0.3">
      <c r="E85" s="125" t="s">
        <v>185</v>
      </c>
      <c r="F85" s="121">
        <f>H66</f>
        <v>5096681</v>
      </c>
      <c r="G85" s="121">
        <f t="shared" si="0"/>
        <v>7280972.8571428573</v>
      </c>
      <c r="H85" s="147">
        <f t="shared" si="1"/>
        <v>14240126.714</v>
      </c>
      <c r="I85" s="150">
        <f t="shared" si="2"/>
        <v>9968088.6997999996</v>
      </c>
      <c r="J85" s="151">
        <f t="shared" si="3"/>
        <v>4272038.0142000001</v>
      </c>
    </row>
    <row r="86" spans="5:10" ht="15" thickBot="1" x14ac:dyDescent="0.35">
      <c r="E86" s="126" t="s">
        <v>227</v>
      </c>
      <c r="F86" s="127">
        <f>SUM(F81:F85)</f>
        <v>84944698</v>
      </c>
      <c r="G86" s="127">
        <f>SUM(G81:G85)</f>
        <v>121349568.57142857</v>
      </c>
      <c r="H86" s="148">
        <f>SUM(H81:H85)</f>
        <v>237335486.21199998</v>
      </c>
      <c r="I86" s="152">
        <f t="shared" si="2"/>
        <v>166134840.3484</v>
      </c>
      <c r="J86" s="153">
        <f t="shared" si="3"/>
        <v>71200645.863599986</v>
      </c>
    </row>
    <row r="92" spans="5:10" x14ac:dyDescent="0.3">
      <c r="F92" s="14"/>
      <c r="G92" s="14"/>
      <c r="I92" s="91"/>
    </row>
  </sheetData>
  <customSheetViews>
    <customSheetView guid="{EC9E1545-769D-4EF2-A86E-92B849CC1AD2}" scale="55" fitToPage="1" hiddenColumns="1" topLeftCell="B67">
      <selection activeCell="D91" sqref="D91"/>
      <pageMargins left="0.25" right="0.25" top="0.75" bottom="0.75" header="0.3" footer="0.3"/>
      <pageSetup paperSize="8" scale="46" orientation="portrait" r:id="rId1"/>
    </customSheetView>
    <customSheetView guid="{783981BD-9A87-475F-BA2C-657E9CF2E281}" scale="70" fitToPage="1" hiddenColumns="1" topLeftCell="A7">
      <selection activeCell="H24" sqref="A24:XFD24"/>
      <pageMargins left="0.25" right="0.25" top="0.75" bottom="0.75" header="0.3" footer="0.3"/>
      <pageSetup paperSize="8" scale="46" orientation="portrait" r:id="rId2"/>
    </customSheetView>
  </customSheetViews>
  <mergeCells count="219">
    <mergeCell ref="T16:T17"/>
    <mergeCell ref="E73:E74"/>
    <mergeCell ref="F73:F74"/>
    <mergeCell ref="E75:E76"/>
    <mergeCell ref="F75:F76"/>
    <mergeCell ref="G73:G74"/>
    <mergeCell ref="G75:G76"/>
    <mergeCell ref="K40:K42"/>
    <mergeCell ref="K23:K24"/>
    <mergeCell ref="K34:K36"/>
    <mergeCell ref="G37:G43"/>
    <mergeCell ref="M19:M20"/>
    <mergeCell ref="M21:M22"/>
    <mergeCell ref="K49:K51"/>
    <mergeCell ref="F25:F26"/>
    <mergeCell ref="G25:G26"/>
    <mergeCell ref="H25:H26"/>
    <mergeCell ref="I25:I26"/>
    <mergeCell ref="J25:J26"/>
    <mergeCell ref="E52:E56"/>
    <mergeCell ref="F52:F56"/>
    <mergeCell ref="E57:E63"/>
    <mergeCell ref="F57:F63"/>
    <mergeCell ref="E66:E70"/>
    <mergeCell ref="F66:F70"/>
    <mergeCell ref="C16:C17"/>
    <mergeCell ref="C19:C24"/>
    <mergeCell ref="N7:N8"/>
    <mergeCell ref="D66:D70"/>
    <mergeCell ref="D29:D30"/>
    <mergeCell ref="D27:D28"/>
    <mergeCell ref="D32:D33"/>
    <mergeCell ref="D37:D43"/>
    <mergeCell ref="L16:L17"/>
    <mergeCell ref="D64:D65"/>
    <mergeCell ref="G66:G70"/>
    <mergeCell ref="D10:D15"/>
    <mergeCell ref="D7:D9"/>
    <mergeCell ref="D16:D17"/>
    <mergeCell ref="O7:O8"/>
    <mergeCell ref="B27:B36"/>
    <mergeCell ref="B7:B15"/>
    <mergeCell ref="B16:B18"/>
    <mergeCell ref="C7:C9"/>
    <mergeCell ref="C10:C15"/>
    <mergeCell ref="K7:K8"/>
    <mergeCell ref="K27:K32"/>
    <mergeCell ref="H27:H32"/>
    <mergeCell ref="G7:G9"/>
    <mergeCell ref="G10:G15"/>
    <mergeCell ref="E19:E24"/>
    <mergeCell ref="F19:F24"/>
    <mergeCell ref="E27:E33"/>
    <mergeCell ref="F27:F33"/>
    <mergeCell ref="E34:E36"/>
    <mergeCell ref="F34:F36"/>
    <mergeCell ref="C27:C33"/>
    <mergeCell ref="C34:C36"/>
    <mergeCell ref="E7:E9"/>
    <mergeCell ref="F7:F9"/>
    <mergeCell ref="E10:E15"/>
    <mergeCell ref="H34:H36"/>
    <mergeCell ref="D19:D24"/>
    <mergeCell ref="A66:A70"/>
    <mergeCell ref="K66:K70"/>
    <mergeCell ref="L66:L70"/>
    <mergeCell ref="M66:M70"/>
    <mergeCell ref="C66:C70"/>
    <mergeCell ref="B66:B70"/>
    <mergeCell ref="L7:L8"/>
    <mergeCell ref="M7:M8"/>
    <mergeCell ref="H13:H15"/>
    <mergeCell ref="K11:K14"/>
    <mergeCell ref="L11:L14"/>
    <mergeCell ref="M11:M14"/>
    <mergeCell ref="H19:H24"/>
    <mergeCell ref="L34:L36"/>
    <mergeCell ref="M34:M36"/>
    <mergeCell ref="H10:H12"/>
    <mergeCell ref="L27:L32"/>
    <mergeCell ref="M27:M32"/>
    <mergeCell ref="G27:G33"/>
    <mergeCell ref="G34:G36"/>
    <mergeCell ref="G19:G24"/>
    <mergeCell ref="B19:B26"/>
    <mergeCell ref="F10:F15"/>
    <mergeCell ref="I52:I56"/>
    <mergeCell ref="R5:T5"/>
    <mergeCell ref="R7:R9"/>
    <mergeCell ref="S7:S9"/>
    <mergeCell ref="T7:T9"/>
    <mergeCell ref="N34:N36"/>
    <mergeCell ref="O34:O36"/>
    <mergeCell ref="N5:O5"/>
    <mergeCell ref="T31:T32"/>
    <mergeCell ref="R27:R30"/>
    <mergeCell ref="S27:S30"/>
    <mergeCell ref="T27:T30"/>
    <mergeCell ref="R34:R36"/>
    <mergeCell ref="S34:S36"/>
    <mergeCell ref="R31:R32"/>
    <mergeCell ref="S31:S32"/>
    <mergeCell ref="Q7:Q8"/>
    <mergeCell ref="P7:P8"/>
    <mergeCell ref="Q19:Q20"/>
    <mergeCell ref="Q21:Q22"/>
    <mergeCell ref="Q23:Q24"/>
    <mergeCell ref="R19:R20"/>
    <mergeCell ref="R21:R22"/>
    <mergeCell ref="R23:R24"/>
    <mergeCell ref="S19:S20"/>
    <mergeCell ref="R10:R14"/>
    <mergeCell ref="S10:S14"/>
    <mergeCell ref="T10:T14"/>
    <mergeCell ref="P19:P24"/>
    <mergeCell ref="T34:T36"/>
    <mergeCell ref="Q27:Q32"/>
    <mergeCell ref="N27:N32"/>
    <mergeCell ref="O27:O32"/>
    <mergeCell ref="N11:N14"/>
    <mergeCell ref="O11:O14"/>
    <mergeCell ref="Q11:Q14"/>
    <mergeCell ref="N23:N24"/>
    <mergeCell ref="S21:S22"/>
    <mergeCell ref="S23:S24"/>
    <mergeCell ref="O19:O20"/>
    <mergeCell ref="O21:O22"/>
    <mergeCell ref="O23:O24"/>
    <mergeCell ref="N19:N20"/>
    <mergeCell ref="N21:N22"/>
    <mergeCell ref="T21:T22"/>
    <mergeCell ref="T23:T24"/>
    <mergeCell ref="T19:T20"/>
    <mergeCell ref="R16:R17"/>
    <mergeCell ref="S16:S17"/>
    <mergeCell ref="A7:A36"/>
    <mergeCell ref="A52:A56"/>
    <mergeCell ref="B52:B56"/>
    <mergeCell ref="C52:C56"/>
    <mergeCell ref="G52:G56"/>
    <mergeCell ref="H52:H56"/>
    <mergeCell ref="S40:S42"/>
    <mergeCell ref="T40:T42"/>
    <mergeCell ref="B45:B51"/>
    <mergeCell ref="C45:C48"/>
    <mergeCell ref="K46:K47"/>
    <mergeCell ref="L46:L47"/>
    <mergeCell ref="M46:M47"/>
    <mergeCell ref="C49:C50"/>
    <mergeCell ref="G49:G50"/>
    <mergeCell ref="A37:A51"/>
    <mergeCell ref="B37:B44"/>
    <mergeCell ref="C37:C43"/>
    <mergeCell ref="K38:K39"/>
    <mergeCell ref="L38:L39"/>
    <mergeCell ref="M38:M39"/>
    <mergeCell ref="C25:C26"/>
    <mergeCell ref="E25:E26"/>
    <mergeCell ref="Q34:Q36"/>
    <mergeCell ref="A57:A65"/>
    <mergeCell ref="B57:B65"/>
    <mergeCell ref="C57:C63"/>
    <mergeCell ref="G57:G63"/>
    <mergeCell ref="K57:K63"/>
    <mergeCell ref="L57:L63"/>
    <mergeCell ref="M57:M63"/>
    <mergeCell ref="N57:N63"/>
    <mergeCell ref="O57:O63"/>
    <mergeCell ref="H57:H63"/>
    <mergeCell ref="C64:C65"/>
    <mergeCell ref="G64:G65"/>
    <mergeCell ref="H64:H65"/>
    <mergeCell ref="K64:K65"/>
    <mergeCell ref="L64:L65"/>
    <mergeCell ref="M64:M65"/>
    <mergeCell ref="E64:E65"/>
    <mergeCell ref="F64:F65"/>
    <mergeCell ref="R64:R65"/>
    <mergeCell ref="T64:T65"/>
    <mergeCell ref="S64:S65"/>
    <mergeCell ref="S57:S63"/>
    <mergeCell ref="T57:T63"/>
    <mergeCell ref="Q57:Q63"/>
    <mergeCell ref="P57:P63"/>
    <mergeCell ref="H66:H70"/>
    <mergeCell ref="N64:N65"/>
    <mergeCell ref="O64:O65"/>
    <mergeCell ref="Q66:Q70"/>
    <mergeCell ref="R66:R70"/>
    <mergeCell ref="S66:S70"/>
    <mergeCell ref="T66:T70"/>
    <mergeCell ref="N66:N70"/>
    <mergeCell ref="O66:O70"/>
    <mergeCell ref="P66:P70"/>
    <mergeCell ref="R57:R63"/>
    <mergeCell ref="E77:E78"/>
    <mergeCell ref="F77:F78"/>
    <mergeCell ref="T38:T39"/>
    <mergeCell ref="M40:M42"/>
    <mergeCell ref="L23:L24"/>
    <mergeCell ref="M23:M24"/>
    <mergeCell ref="L19:L20"/>
    <mergeCell ref="L21:L22"/>
    <mergeCell ref="Q64:Q65"/>
    <mergeCell ref="P64:P65"/>
    <mergeCell ref="K19:K20"/>
    <mergeCell ref="K21:K22"/>
    <mergeCell ref="L40:L42"/>
    <mergeCell ref="G45:G48"/>
    <mergeCell ref="E37:E43"/>
    <mergeCell ref="F37:F43"/>
    <mergeCell ref="E45:E48"/>
    <mergeCell ref="F45:F48"/>
    <mergeCell ref="E49:E50"/>
    <mergeCell ref="F49:F50"/>
    <mergeCell ref="R40:R42"/>
    <mergeCell ref="R38:R39"/>
    <mergeCell ref="S38:S39"/>
    <mergeCell ref="G77:G78"/>
  </mergeCells>
  <pageMargins left="0.25" right="0.25" top="0.75" bottom="0.75" header="0.3" footer="0.3"/>
  <pageSetup paperSize="8" scale="47" fitToHeight="0" orientation="landscape" r:id="rId3"/>
  <headerFooter>
    <oddHeader>&amp;CПрограма за морско дело, рибарство и аквакултури 
2021-2027 г.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K13" sqref="K13"/>
    </sheetView>
  </sheetViews>
  <sheetFormatPr defaultColWidth="9.33203125" defaultRowHeight="13.8" x14ac:dyDescent="0.25"/>
  <cols>
    <col min="1" max="1" width="13.44140625" style="44" customWidth="1"/>
    <col min="2" max="2" width="5.44140625" style="44" customWidth="1"/>
    <col min="3" max="3" width="31.6640625" style="44" customWidth="1"/>
    <col min="4" max="4" width="43.44140625" style="44" customWidth="1"/>
    <col min="5" max="5" width="18.44140625" style="44" customWidth="1"/>
    <col min="6" max="6" width="19" style="44" customWidth="1"/>
    <col min="7" max="8" width="14.33203125" style="44" customWidth="1"/>
    <col min="9" max="9" width="14.6640625" style="44" customWidth="1"/>
    <col min="10" max="10" width="12.6640625" style="44" customWidth="1"/>
    <col min="11" max="11" width="26.33203125" style="44" customWidth="1"/>
    <col min="12" max="16384" width="9.33203125" style="44"/>
  </cols>
  <sheetData>
    <row r="1" spans="1:11" ht="14.4" thickBot="1" x14ac:dyDescent="0.3"/>
    <row r="2" spans="1:11" ht="14.4" thickBot="1" x14ac:dyDescent="0.3">
      <c r="A2" s="37"/>
      <c r="B2" s="376"/>
      <c r="C2" s="377"/>
      <c r="D2" s="52"/>
      <c r="E2" s="52"/>
      <c r="F2" s="52"/>
      <c r="G2" s="376" t="s">
        <v>35</v>
      </c>
      <c r="H2" s="377"/>
      <c r="I2" s="52"/>
      <c r="J2" s="52"/>
      <c r="K2" s="52"/>
    </row>
    <row r="3" spans="1:11" ht="28.2" thickBot="1" x14ac:dyDescent="0.3">
      <c r="A3" s="37" t="s">
        <v>103</v>
      </c>
      <c r="B3" s="385" t="s">
        <v>0</v>
      </c>
      <c r="C3" s="386"/>
      <c r="D3" s="52" t="s">
        <v>1</v>
      </c>
      <c r="E3" s="52" t="s">
        <v>33</v>
      </c>
      <c r="F3" s="52" t="s">
        <v>34</v>
      </c>
      <c r="G3" s="52" t="s">
        <v>40</v>
      </c>
      <c r="H3" s="52" t="s">
        <v>36</v>
      </c>
      <c r="I3" s="52" t="s">
        <v>37</v>
      </c>
      <c r="J3" s="52" t="s">
        <v>38</v>
      </c>
      <c r="K3" s="52" t="s">
        <v>39</v>
      </c>
    </row>
    <row r="4" spans="1:11" ht="52.5" customHeight="1" x14ac:dyDescent="0.25">
      <c r="A4" s="344" t="s">
        <v>116</v>
      </c>
      <c r="B4" s="380" t="s">
        <v>43</v>
      </c>
      <c r="C4" s="387" t="s">
        <v>8</v>
      </c>
      <c r="D4" s="65" t="s">
        <v>207</v>
      </c>
      <c r="E4" s="97" t="s">
        <v>41</v>
      </c>
      <c r="F4" s="97" t="s">
        <v>42</v>
      </c>
      <c r="G4" s="97">
        <v>0</v>
      </c>
      <c r="H4" s="97">
        <v>2022</v>
      </c>
      <c r="I4" s="65">
        <v>3</v>
      </c>
      <c r="J4" s="65">
        <v>10</v>
      </c>
      <c r="K4" s="98">
        <v>6500000</v>
      </c>
    </row>
    <row r="5" spans="1:11" ht="52.5" customHeight="1" x14ac:dyDescent="0.25">
      <c r="A5" s="345"/>
      <c r="B5" s="381"/>
      <c r="C5" s="388"/>
      <c r="D5" s="57" t="s">
        <v>24</v>
      </c>
      <c r="E5" s="96" t="s">
        <v>41</v>
      </c>
      <c r="F5" s="96" t="s">
        <v>42</v>
      </c>
      <c r="G5" s="96">
        <v>0</v>
      </c>
      <c r="H5" s="96">
        <v>2022</v>
      </c>
      <c r="I5" s="57">
        <v>5</v>
      </c>
      <c r="J5" s="57">
        <v>15</v>
      </c>
      <c r="K5" s="58">
        <v>1266500</v>
      </c>
    </row>
    <row r="6" spans="1:11" ht="52.5" customHeight="1" x14ac:dyDescent="0.25">
      <c r="A6" s="345"/>
      <c r="B6" s="382" t="s">
        <v>45</v>
      </c>
      <c r="C6" s="370" t="s">
        <v>208</v>
      </c>
      <c r="D6" s="53" t="s">
        <v>48</v>
      </c>
      <c r="E6" s="54" t="s">
        <v>41</v>
      </c>
      <c r="F6" s="54" t="s">
        <v>42</v>
      </c>
      <c r="G6" s="54">
        <v>0</v>
      </c>
      <c r="H6" s="54">
        <v>2022</v>
      </c>
      <c r="I6" s="53">
        <v>80</v>
      </c>
      <c r="J6" s="53">
        <v>109</v>
      </c>
      <c r="K6" s="55">
        <v>2500000</v>
      </c>
    </row>
    <row r="7" spans="1:11" ht="52.5" customHeight="1" x14ac:dyDescent="0.25">
      <c r="A7" s="345"/>
      <c r="B7" s="382"/>
      <c r="C7" s="370"/>
      <c r="D7" s="53" t="s">
        <v>49</v>
      </c>
      <c r="E7" s="54" t="s">
        <v>41</v>
      </c>
      <c r="F7" s="54" t="s">
        <v>42</v>
      </c>
      <c r="G7" s="54">
        <v>0</v>
      </c>
      <c r="H7" s="54">
        <v>2022</v>
      </c>
      <c r="I7" s="53">
        <v>120</v>
      </c>
      <c r="J7" s="53">
        <v>240</v>
      </c>
      <c r="K7" s="55">
        <v>1616500</v>
      </c>
    </row>
    <row r="8" spans="1:11" ht="52.5" customHeight="1" x14ac:dyDescent="0.25">
      <c r="A8" s="345"/>
      <c r="B8" s="383" t="s">
        <v>46</v>
      </c>
      <c r="C8" s="378" t="s">
        <v>209</v>
      </c>
      <c r="D8" s="59" t="s">
        <v>50</v>
      </c>
      <c r="E8" s="56" t="s">
        <v>41</v>
      </c>
      <c r="F8" s="56" t="s">
        <v>42</v>
      </c>
      <c r="G8" s="56">
        <v>0</v>
      </c>
      <c r="H8" s="56">
        <v>2022</v>
      </c>
      <c r="I8" s="61">
        <v>3</v>
      </c>
      <c r="J8" s="61">
        <v>6</v>
      </c>
      <c r="K8" s="60">
        <v>8494470</v>
      </c>
    </row>
    <row r="9" spans="1:11" ht="52.5" customHeight="1" x14ac:dyDescent="0.25">
      <c r="A9" s="345"/>
      <c r="B9" s="383"/>
      <c r="C9" s="378"/>
      <c r="D9" s="59" t="s">
        <v>51</v>
      </c>
      <c r="E9" s="56" t="s">
        <v>41</v>
      </c>
      <c r="F9" s="56" t="s">
        <v>42</v>
      </c>
      <c r="G9" s="56">
        <v>0</v>
      </c>
      <c r="H9" s="56">
        <v>2022</v>
      </c>
      <c r="I9" s="61">
        <v>1</v>
      </c>
      <c r="J9" s="61">
        <v>4</v>
      </c>
      <c r="K9" s="60">
        <v>4247235</v>
      </c>
    </row>
    <row r="10" spans="1:11" ht="52.5" customHeight="1" x14ac:dyDescent="0.25">
      <c r="A10" s="345"/>
      <c r="B10" s="382" t="s">
        <v>47</v>
      </c>
      <c r="C10" s="370" t="s">
        <v>164</v>
      </c>
      <c r="D10" s="53" t="s">
        <v>52</v>
      </c>
      <c r="E10" s="54" t="s">
        <v>41</v>
      </c>
      <c r="F10" s="54" t="s">
        <v>42</v>
      </c>
      <c r="G10" s="54">
        <v>0</v>
      </c>
      <c r="H10" s="54">
        <v>2022</v>
      </c>
      <c r="I10" s="53">
        <v>3</v>
      </c>
      <c r="J10" s="53">
        <v>12</v>
      </c>
      <c r="K10" s="55">
        <v>1749600</v>
      </c>
    </row>
    <row r="11" spans="1:11" ht="52.5" customHeight="1" thickBot="1" x14ac:dyDescent="0.3">
      <c r="A11" s="346"/>
      <c r="B11" s="384"/>
      <c r="C11" s="379"/>
      <c r="D11" s="62" t="s">
        <v>97</v>
      </c>
      <c r="E11" s="63" t="s">
        <v>41</v>
      </c>
      <c r="F11" s="63" t="s">
        <v>42</v>
      </c>
      <c r="G11" s="63">
        <v>0</v>
      </c>
      <c r="H11" s="63">
        <v>2022</v>
      </c>
      <c r="I11" s="62">
        <v>3</v>
      </c>
      <c r="J11" s="62">
        <v>8</v>
      </c>
      <c r="K11" s="64">
        <v>800000</v>
      </c>
    </row>
    <row r="12" spans="1:11" ht="40.950000000000003" customHeight="1" x14ac:dyDescent="0.25">
      <c r="A12" s="344" t="s">
        <v>104</v>
      </c>
      <c r="B12" s="353" t="s">
        <v>43</v>
      </c>
      <c r="C12" s="347" t="s">
        <v>105</v>
      </c>
      <c r="D12" s="65" t="s">
        <v>106</v>
      </c>
      <c r="E12" s="364" t="s">
        <v>41</v>
      </c>
      <c r="F12" s="364" t="s">
        <v>42</v>
      </c>
      <c r="G12" s="364">
        <v>0</v>
      </c>
      <c r="H12" s="364">
        <v>2022</v>
      </c>
      <c r="I12" s="66">
        <v>19</v>
      </c>
      <c r="J12" s="66">
        <v>94</v>
      </c>
      <c r="K12" s="67">
        <v>20247371.82</v>
      </c>
    </row>
    <row r="13" spans="1:11" ht="40.950000000000003" customHeight="1" x14ac:dyDescent="0.25">
      <c r="A13" s="345"/>
      <c r="B13" s="371"/>
      <c r="C13" s="372"/>
      <c r="D13" s="57" t="s">
        <v>107</v>
      </c>
      <c r="E13" s="365"/>
      <c r="F13" s="365"/>
      <c r="G13" s="365"/>
      <c r="H13" s="365"/>
      <c r="I13" s="68">
        <v>7</v>
      </c>
      <c r="J13" s="45">
        <v>14</v>
      </c>
      <c r="K13" s="69">
        <v>4110000</v>
      </c>
    </row>
    <row r="14" spans="1:11" ht="43.2" customHeight="1" x14ac:dyDescent="0.25">
      <c r="A14" s="345"/>
      <c r="B14" s="366" t="s">
        <v>44</v>
      </c>
      <c r="C14" s="367" t="s">
        <v>108</v>
      </c>
      <c r="D14" s="53" t="s">
        <v>109</v>
      </c>
      <c r="E14" s="370" t="s">
        <v>41</v>
      </c>
      <c r="F14" s="370" t="s">
        <v>42</v>
      </c>
      <c r="G14" s="370">
        <v>0</v>
      </c>
      <c r="H14" s="370">
        <v>2022</v>
      </c>
      <c r="I14" s="46">
        <f>J14*20%</f>
        <v>6.2</v>
      </c>
      <c r="J14" s="46">
        <v>31</v>
      </c>
      <c r="K14" s="70">
        <v>9360000</v>
      </c>
    </row>
    <row r="15" spans="1:11" ht="43.2" customHeight="1" x14ac:dyDescent="0.25">
      <c r="A15" s="345"/>
      <c r="B15" s="366"/>
      <c r="C15" s="368"/>
      <c r="D15" s="53" t="s">
        <v>110</v>
      </c>
      <c r="E15" s="368"/>
      <c r="F15" s="368"/>
      <c r="G15" s="368"/>
      <c r="H15" s="368"/>
      <c r="I15" s="46">
        <f t="shared" ref="I15:I16" si="0">J15*20%</f>
        <v>1.4000000000000001</v>
      </c>
      <c r="J15" s="46">
        <v>7</v>
      </c>
      <c r="K15" s="70">
        <v>700000</v>
      </c>
    </row>
    <row r="16" spans="1:11" ht="43.2" customHeight="1" thickBot="1" x14ac:dyDescent="0.3">
      <c r="A16" s="346"/>
      <c r="B16" s="359"/>
      <c r="C16" s="369"/>
      <c r="D16" s="62" t="s">
        <v>111</v>
      </c>
      <c r="E16" s="369"/>
      <c r="F16" s="369"/>
      <c r="G16" s="369"/>
      <c r="H16" s="369"/>
      <c r="I16" s="47">
        <f t="shared" si="0"/>
        <v>0.60000000000000009</v>
      </c>
      <c r="J16" s="47">
        <v>3</v>
      </c>
      <c r="K16" s="71">
        <v>210000</v>
      </c>
    </row>
    <row r="17" spans="1:11" ht="55.2" x14ac:dyDescent="0.25">
      <c r="A17" s="344" t="s">
        <v>112</v>
      </c>
      <c r="B17" s="353" t="s">
        <v>43</v>
      </c>
      <c r="C17" s="347" t="s">
        <v>113</v>
      </c>
      <c r="D17" s="72" t="s">
        <v>114</v>
      </c>
      <c r="E17" s="350" t="s">
        <v>41</v>
      </c>
      <c r="F17" s="350" t="s">
        <v>42</v>
      </c>
      <c r="G17" s="373">
        <v>0</v>
      </c>
      <c r="H17" s="350">
        <v>2023</v>
      </c>
      <c r="I17" s="48">
        <v>16</v>
      </c>
      <c r="J17" s="48">
        <v>16</v>
      </c>
      <c r="K17" s="159">
        <f>(9*14000)+(7*17500)</f>
        <v>248500</v>
      </c>
    </row>
    <row r="18" spans="1:11" ht="27.6" x14ac:dyDescent="0.25">
      <c r="A18" s="345"/>
      <c r="B18" s="354"/>
      <c r="C18" s="348"/>
      <c r="D18" s="59" t="s">
        <v>115</v>
      </c>
      <c r="E18" s="351"/>
      <c r="F18" s="351"/>
      <c r="G18" s="374"/>
      <c r="H18" s="351"/>
      <c r="I18" s="45">
        <v>15</v>
      </c>
      <c r="J18" s="45">
        <v>255</v>
      </c>
      <c r="K18" s="160">
        <f>(16988940-248500)*75%</f>
        <v>12555330</v>
      </c>
    </row>
    <row r="19" spans="1:11" ht="28.2" thickBot="1" x14ac:dyDescent="0.3">
      <c r="A19" s="346"/>
      <c r="B19" s="355"/>
      <c r="C19" s="349"/>
      <c r="D19" s="72" t="s">
        <v>196</v>
      </c>
      <c r="E19" s="352"/>
      <c r="F19" s="352"/>
      <c r="G19" s="375"/>
      <c r="H19" s="352"/>
      <c r="I19" s="161">
        <v>15</v>
      </c>
      <c r="J19" s="161">
        <v>15</v>
      </c>
      <c r="K19" s="162">
        <f>16740440*25%</f>
        <v>4185110</v>
      </c>
    </row>
    <row r="20" spans="1:11" ht="24" customHeight="1" x14ac:dyDescent="0.25">
      <c r="A20" s="362" t="s">
        <v>179</v>
      </c>
      <c r="B20" s="358" t="s">
        <v>43</v>
      </c>
      <c r="C20" s="360" t="s">
        <v>212</v>
      </c>
      <c r="D20" s="73" t="s">
        <v>180</v>
      </c>
      <c r="E20" s="356" t="s">
        <v>41</v>
      </c>
      <c r="F20" s="356" t="s">
        <v>42</v>
      </c>
      <c r="G20" s="356">
        <v>0</v>
      </c>
      <c r="H20" s="356">
        <v>2022</v>
      </c>
      <c r="I20" s="49">
        <v>1</v>
      </c>
      <c r="J20" s="49">
        <v>1</v>
      </c>
      <c r="K20" s="74">
        <v>1000000</v>
      </c>
    </row>
    <row r="21" spans="1:11" ht="69.599999999999994" thickBot="1" x14ac:dyDescent="0.3">
      <c r="A21" s="363"/>
      <c r="B21" s="359"/>
      <c r="C21" s="361"/>
      <c r="D21" s="75" t="s">
        <v>173</v>
      </c>
      <c r="E21" s="357"/>
      <c r="F21" s="357"/>
      <c r="G21" s="357"/>
      <c r="H21" s="357"/>
      <c r="I21" s="50">
        <v>0</v>
      </c>
      <c r="J21" s="51">
        <v>2</v>
      </c>
      <c r="K21" s="71">
        <v>57400</v>
      </c>
    </row>
    <row r="22" spans="1:11" ht="20.399999999999999" thickBot="1" x14ac:dyDescent="0.3">
      <c r="A22" s="76" t="s">
        <v>187</v>
      </c>
      <c r="B22" s="77" t="s">
        <v>187</v>
      </c>
      <c r="C22" s="78" t="s">
        <v>185</v>
      </c>
      <c r="D22" s="75" t="s">
        <v>185</v>
      </c>
      <c r="E22" s="79" t="s">
        <v>41</v>
      </c>
      <c r="F22" s="79" t="s">
        <v>42</v>
      </c>
      <c r="G22" s="79">
        <v>0</v>
      </c>
      <c r="H22" s="79">
        <v>2021</v>
      </c>
      <c r="I22" s="50">
        <v>8</v>
      </c>
      <c r="J22" s="51">
        <v>18</v>
      </c>
      <c r="K22" s="71">
        <v>5096682</v>
      </c>
    </row>
  </sheetData>
  <customSheetViews>
    <customSheetView guid="{EC9E1545-769D-4EF2-A86E-92B849CC1AD2}" topLeftCell="A13">
      <selection activeCell="D18" sqref="D18"/>
      <pageMargins left="0.7" right="0.7" top="0.75" bottom="0.75" header="0.3" footer="0.3"/>
      <pageSetup paperSize="9" orientation="portrait" r:id="rId1"/>
    </customSheetView>
    <customSheetView guid="{783981BD-9A87-475F-BA2C-657E9CF2E281}" topLeftCell="A13">
      <selection activeCell="D18" sqref="D18"/>
      <pageMargins left="0.7" right="0.7" top="0.75" bottom="0.75" header="0.3" footer="0.3"/>
      <pageSetup paperSize="9" orientation="portrait" r:id="rId2"/>
    </customSheetView>
  </customSheetViews>
  <mergeCells count="39">
    <mergeCell ref="B2:C2"/>
    <mergeCell ref="C8:C9"/>
    <mergeCell ref="C10:C11"/>
    <mergeCell ref="G2:H2"/>
    <mergeCell ref="B4:B5"/>
    <mergeCell ref="B6:B7"/>
    <mergeCell ref="B8:B9"/>
    <mergeCell ref="B10:B11"/>
    <mergeCell ref="B3:C3"/>
    <mergeCell ref="C4:C5"/>
    <mergeCell ref="C6:C7"/>
    <mergeCell ref="A20:A21"/>
    <mergeCell ref="A4:A11"/>
    <mergeCell ref="F12:F13"/>
    <mergeCell ref="G12:G13"/>
    <mergeCell ref="H12:H13"/>
    <mergeCell ref="B14:B16"/>
    <mergeCell ref="C14:C16"/>
    <mergeCell ref="E14:E16"/>
    <mergeCell ref="F14:F16"/>
    <mergeCell ref="G14:G16"/>
    <mergeCell ref="H14:H16"/>
    <mergeCell ref="A12:A16"/>
    <mergeCell ref="B12:B13"/>
    <mergeCell ref="C12:C13"/>
    <mergeCell ref="E12:E13"/>
    <mergeCell ref="G17:G19"/>
    <mergeCell ref="G20:G21"/>
    <mergeCell ref="H20:H21"/>
    <mergeCell ref="B20:B21"/>
    <mergeCell ref="C20:C21"/>
    <mergeCell ref="E20:E21"/>
    <mergeCell ref="F20:F21"/>
    <mergeCell ref="A17:A19"/>
    <mergeCell ref="C17:C19"/>
    <mergeCell ref="E17:E19"/>
    <mergeCell ref="F17:F19"/>
    <mergeCell ref="H17:H19"/>
    <mergeCell ref="B17:B19"/>
  </mergeCells>
  <pageMargins left="0.7" right="0.7" top="0.75" bottom="0.75" header="0.3" footer="0.3"/>
  <pageSetup paperSize="8" scale="81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7"/>
  <sheetViews>
    <sheetView tabSelected="1" topLeftCell="A25" workbookViewId="0">
      <selection activeCell="C30" sqref="C30"/>
    </sheetView>
  </sheetViews>
  <sheetFormatPr defaultColWidth="8.88671875" defaultRowHeight="15.6" x14ac:dyDescent="0.3"/>
  <cols>
    <col min="1" max="1" width="8.88671875" style="173"/>
    <col min="2" max="2" width="41.6640625" style="173" customWidth="1"/>
    <col min="3" max="4" width="15.6640625" style="173" customWidth="1"/>
    <col min="5" max="5" width="14.33203125" style="173" bestFit="1" customWidth="1"/>
    <col min="6" max="16384" width="8.88671875" style="173"/>
  </cols>
  <sheetData>
    <row r="1" spans="2:4" ht="17.399999999999999" x14ac:dyDescent="0.3">
      <c r="B1" s="389" t="s">
        <v>253</v>
      </c>
      <c r="C1" s="389"/>
      <c r="D1" s="389"/>
    </row>
    <row r="2" spans="2:4" ht="16.2" thickBot="1" x14ac:dyDescent="0.35">
      <c r="B2" s="175"/>
      <c r="C2" s="175"/>
      <c r="D2" s="175"/>
    </row>
    <row r="3" spans="2:4" ht="31.8" thickBot="1" x14ac:dyDescent="0.35">
      <c r="B3" s="176" t="s">
        <v>254</v>
      </c>
      <c r="C3" s="177" t="s">
        <v>246</v>
      </c>
      <c r="D3" s="178" t="s">
        <v>247</v>
      </c>
    </row>
    <row r="4" spans="2:4" ht="156" x14ac:dyDescent="0.3">
      <c r="B4" s="174" t="s">
        <v>248</v>
      </c>
      <c r="C4" s="179">
        <v>315000</v>
      </c>
      <c r="D4" s="180">
        <v>450000</v>
      </c>
    </row>
    <row r="5" spans="2:4" ht="39" customHeight="1" x14ac:dyDescent="0.3">
      <c r="B5" s="397" t="s">
        <v>237</v>
      </c>
      <c r="C5" s="398">
        <v>630000</v>
      </c>
      <c r="D5" s="390">
        <v>900000</v>
      </c>
    </row>
    <row r="6" spans="2:4" ht="39" customHeight="1" x14ac:dyDescent="0.3">
      <c r="B6" s="397"/>
      <c r="C6" s="398"/>
      <c r="D6" s="390"/>
    </row>
    <row r="7" spans="2:4" ht="39" customHeight="1" x14ac:dyDescent="0.3">
      <c r="B7" s="397"/>
      <c r="C7" s="398"/>
      <c r="D7" s="390"/>
    </row>
    <row r="8" spans="2:4" ht="39" customHeight="1" x14ac:dyDescent="0.3">
      <c r="B8" s="397"/>
      <c r="C8" s="398"/>
      <c r="D8" s="390"/>
    </row>
    <row r="9" spans="2:4" ht="39" customHeight="1" x14ac:dyDescent="0.3">
      <c r="B9" s="397"/>
      <c r="C9" s="398"/>
      <c r="D9" s="390"/>
    </row>
    <row r="10" spans="2:4" ht="39" customHeight="1" x14ac:dyDescent="0.3">
      <c r="B10" s="397"/>
      <c r="C10" s="398"/>
      <c r="D10" s="390"/>
    </row>
    <row r="11" spans="2:4" ht="103.95" customHeight="1" x14ac:dyDescent="0.3">
      <c r="B11" s="397" t="s">
        <v>249</v>
      </c>
      <c r="C11" s="393">
        <v>140000</v>
      </c>
      <c r="D11" s="391">
        <v>200000</v>
      </c>
    </row>
    <row r="12" spans="2:4" ht="103.95" customHeight="1" x14ac:dyDescent="0.3">
      <c r="B12" s="397"/>
      <c r="C12" s="394"/>
      <c r="D12" s="392"/>
    </row>
    <row r="13" spans="2:4" ht="125.4" customHeight="1" x14ac:dyDescent="0.3">
      <c r="B13" s="397" t="s">
        <v>250</v>
      </c>
      <c r="C13" s="393">
        <v>630000</v>
      </c>
      <c r="D13" s="391">
        <v>900000</v>
      </c>
    </row>
    <row r="14" spans="2:4" ht="125.4" customHeight="1" x14ac:dyDescent="0.3">
      <c r="B14" s="397"/>
      <c r="C14" s="394"/>
      <c r="D14" s="392"/>
    </row>
    <row r="15" spans="2:4" ht="202.8" x14ac:dyDescent="0.3">
      <c r="B15" s="186" t="s">
        <v>251</v>
      </c>
      <c r="C15" s="187">
        <v>17500</v>
      </c>
      <c r="D15" s="185">
        <v>25000</v>
      </c>
    </row>
    <row r="16" spans="2:4" ht="106.5" customHeight="1" x14ac:dyDescent="0.3">
      <c r="B16" s="397" t="s">
        <v>252</v>
      </c>
      <c r="C16" s="393">
        <v>350000</v>
      </c>
      <c r="D16" s="391">
        <v>500000</v>
      </c>
    </row>
    <row r="17" spans="2:5" ht="106.5" customHeight="1" x14ac:dyDescent="0.3">
      <c r="B17" s="397"/>
      <c r="C17" s="394"/>
      <c r="D17" s="392"/>
    </row>
    <row r="18" spans="2:5" ht="22.5" customHeight="1" x14ac:dyDescent="0.3">
      <c r="B18" s="397" t="s">
        <v>235</v>
      </c>
      <c r="C18" s="393">
        <v>245000</v>
      </c>
      <c r="D18" s="391">
        <v>350000</v>
      </c>
    </row>
    <row r="19" spans="2:5" ht="22.5" customHeight="1" x14ac:dyDescent="0.3">
      <c r="B19" s="397"/>
      <c r="C19" s="396"/>
      <c r="D19" s="395"/>
    </row>
    <row r="20" spans="2:5" ht="22.5" customHeight="1" x14ac:dyDescent="0.3">
      <c r="B20" s="397"/>
      <c r="C20" s="396"/>
      <c r="D20" s="395"/>
    </row>
    <row r="21" spans="2:5" ht="22.5" customHeight="1" x14ac:dyDescent="0.3">
      <c r="B21" s="397"/>
      <c r="C21" s="396"/>
      <c r="D21" s="395"/>
    </row>
    <row r="22" spans="2:5" ht="22.5" customHeight="1" x14ac:dyDescent="0.3">
      <c r="B22" s="397"/>
      <c r="C22" s="396"/>
      <c r="D22" s="395"/>
    </row>
    <row r="23" spans="2:5" ht="22.5" customHeight="1" x14ac:dyDescent="0.3">
      <c r="B23" s="397"/>
      <c r="C23" s="396"/>
      <c r="D23" s="395"/>
    </row>
    <row r="24" spans="2:5" ht="22.5" customHeight="1" x14ac:dyDescent="0.3">
      <c r="B24" s="397"/>
      <c r="C24" s="394"/>
      <c r="D24" s="392"/>
    </row>
    <row r="25" spans="2:5" ht="167.25" customHeight="1" x14ac:dyDescent="0.3">
      <c r="B25" s="186" t="s">
        <v>236</v>
      </c>
      <c r="C25" s="187">
        <v>4110000</v>
      </c>
      <c r="D25" s="185">
        <v>5871429</v>
      </c>
    </row>
    <row r="26" spans="2:5" ht="167.25" customHeight="1" thickBot="1" x14ac:dyDescent="0.35">
      <c r="B26" s="188" t="s">
        <v>258</v>
      </c>
      <c r="C26" s="181">
        <v>57400</v>
      </c>
      <c r="D26" s="189">
        <v>82000</v>
      </c>
    </row>
    <row r="27" spans="2:5" x14ac:dyDescent="0.3">
      <c r="B27" s="183" t="s">
        <v>255</v>
      </c>
      <c r="C27" s="184">
        <f>SUM(C4:C26)</f>
        <v>6494900</v>
      </c>
      <c r="D27" s="184">
        <f>SUM(D4:D26)</f>
        <v>9278429</v>
      </c>
      <c r="E27" s="182"/>
    </row>
  </sheetData>
  <customSheetViews>
    <customSheetView guid="{EC9E1545-769D-4EF2-A86E-92B849CC1AD2}">
      <pageMargins left="0.7" right="0.7" top="0.75" bottom="0.75" header="0.3" footer="0.3"/>
    </customSheetView>
    <customSheetView guid="{783981BD-9A87-475F-BA2C-657E9CF2E281}">
      <pageMargins left="0.7" right="0.7" top="0.75" bottom="0.75" header="0.3" footer="0.3"/>
    </customSheetView>
  </customSheetViews>
  <mergeCells count="16">
    <mergeCell ref="D18:D24"/>
    <mergeCell ref="C18:C24"/>
    <mergeCell ref="D16:D17"/>
    <mergeCell ref="C16:C17"/>
    <mergeCell ref="B5:B10"/>
    <mergeCell ref="B11:B12"/>
    <mergeCell ref="B13:B14"/>
    <mergeCell ref="B16:B17"/>
    <mergeCell ref="B18:B24"/>
    <mergeCell ref="C5:C10"/>
    <mergeCell ref="B1:D1"/>
    <mergeCell ref="D5:D10"/>
    <mergeCell ref="D11:D12"/>
    <mergeCell ref="C11:C12"/>
    <mergeCell ref="D13:D14"/>
    <mergeCell ref="C13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indicators</vt:lpstr>
      <vt:lpstr>Output indicators</vt:lpstr>
      <vt:lpstr>BG PAF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Nevena Todorova</cp:lastModifiedBy>
  <cp:lastPrinted>2022-07-21T13:10:59Z</cp:lastPrinted>
  <dcterms:created xsi:type="dcterms:W3CDTF">2021-06-24T13:33:29Z</dcterms:created>
  <dcterms:modified xsi:type="dcterms:W3CDTF">2022-10-27T14:33:32Z</dcterms:modified>
</cp:coreProperties>
</file>